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bancopan.sharepoint.com/sites/relacionamentoinvestidor/Documentos Compartilhados/09 - Divulgações Trimestrais/0902 - Materiais de Publicação/2025/1T25/Séries Históricas/"/>
    </mc:Choice>
  </mc:AlternateContent>
  <xr:revisionPtr revIDLastSave="80" documentId="13_ncr:1_{F0CAD4B4-8D74-475D-A4B8-B71592FFAAA3}" xr6:coauthVersionLast="47" xr6:coauthVersionMax="47" xr10:uidLastSave="{BD104801-DAEE-4DF8-A461-7A938A8C0246}"/>
  <bookViews>
    <workbookView showSheetTabs="0" xWindow="28680" yWindow="-120" windowWidth="29040" windowHeight="15720" tabRatio="853" xr2:uid="{00000000-000D-0000-FFFF-FFFF00000000}"/>
  </bookViews>
  <sheets>
    <sheet name="Sumário" sheetId="1" r:id="rId1"/>
    <sheet name="Balanço Patrimonial 2025" sheetId="15" r:id="rId2"/>
    <sheet name="Balanço Patrimonial até 2024" sheetId="2" r:id="rId3"/>
    <sheet name="Demonstração do Resultado" sheetId="4" r:id="rId4"/>
    <sheet name="Despesas Administrativas" sheetId="5" r:id="rId5"/>
    <sheet name="Despesas de Pessoal" sheetId="6" r:id="rId6"/>
    <sheet name="Operações de Crédito" sheetId="12" r:id="rId7"/>
    <sheet name="Receitas e Despesas" sheetId="7" r:id="rId8"/>
    <sheet name="Rendas Op. Créd. e Arrend. Merc" sheetId="13" r:id="rId9"/>
    <sheet name="Despesas de depositos- captaçao" sheetId="14" r:id="rId10"/>
    <sheet name="Títulos Valores Mobiliários" sheetId="10" r:id="rId11"/>
    <sheet name="Indicadores" sheetId="23" r:id="rId12"/>
    <sheet name="Marketplace" sheetId="21" r:id="rId13"/>
    <sheet name="Métricas de Crédito" sheetId="22" r:id="rId14"/>
    <sheet name="Bridge_ROE_Capa" sheetId="20" r:id="rId15"/>
  </sheets>
  <externalReferences>
    <externalReference r:id="rId16"/>
  </externalReferences>
  <definedNames>
    <definedName name="Base_DRE_Conso_acum">'Demonstração do Resultado'!$1:$1048576</definedName>
    <definedName name="_xlnm.Criteria" localSheetId="1">'[1]PUB-PAT'!#REF!</definedName>
    <definedName name="_xlnm.Criteria" localSheetId="2">'[1]PUB-PAT'!#REF!</definedName>
    <definedName name="_xlnm.Criteria" localSheetId="3">'[1]PUB-PAT'!#REF!</definedName>
    <definedName name="_xlnm.Criteria" localSheetId="4">'[1]PUB-PAT'!#REF!</definedName>
    <definedName name="_xlnm.Criteria" localSheetId="9">'[1]PUB-PAT'!#REF!</definedName>
    <definedName name="_xlnm.Criteria" localSheetId="5">'[1]PUB-PAT'!#REF!</definedName>
    <definedName name="_xlnm.Criteria" localSheetId="6">'[1]PUB-PAT'!#REF!</definedName>
    <definedName name="_xlnm.Criteria" localSheetId="7">'[1]PUB-PAT'!#REF!</definedName>
    <definedName name="_xlnm.Criteria" localSheetId="8">'[1]PUB-PAT'!#REF!</definedName>
    <definedName name="_xlnm.Criteria" localSheetId="10">'[1]PUB-PAT'!#REF!</definedName>
    <definedName name="_xlnm.Criteria">'[1]PUB-PAT'!#REF!</definedName>
    <definedName name="_xlnm.Print_Area" localSheetId="14">Bridge_ROE_Capa!$C$6:$O$23</definedName>
    <definedName name="_xlnm.Print_Area" localSheetId="4">'Despesas Administrativas'!$B$2:$AI$25</definedName>
    <definedName name="_xlnm.Print_Area" localSheetId="9">'Despesas de depositos- captaçao'!$B$2:$AH$21</definedName>
    <definedName name="_xlnm.Print_Area" localSheetId="5">'Despesas de Pessoal'!$B$2:$AI$16</definedName>
    <definedName name="_xlnm.Print_Area" localSheetId="6">'Operações de Crédito'!$B$2:$AI$8</definedName>
    <definedName name="_xlnm.Print_Area" localSheetId="7">'Receitas e Despesas'!$B$2:$AI$17</definedName>
    <definedName name="_xlnm.Print_Area" localSheetId="8">'Rendas Op. Créd. e Arrend. Merc'!$B$2:$AI$24</definedName>
    <definedName name="_xlnm.Print_Area" localSheetId="0">Sumário!$B$4:$D$12</definedName>
    <definedName name="_xlnm.Print_Area" localSheetId="10">'Títulos Valores Mobiliários'!$B$2:$AI$52</definedName>
    <definedName name="_xlnm.Print_Titles" localSheetId="4">'Despesas Administrativas'!$B:$B</definedName>
    <definedName name="_xlnm.Print_Titles" localSheetId="9">'Despesas de depositos- captaçao'!$B:$B</definedName>
    <definedName name="_xlnm.Print_Titles" localSheetId="5">'Despesas de Pessoal'!$B:$B</definedName>
    <definedName name="_xlnm.Print_Titles" localSheetId="6">'Operações de Crédito'!$B:$B</definedName>
    <definedName name="_xlnm.Print_Titles" localSheetId="7">'Receitas e Despesas'!$B:$B</definedName>
    <definedName name="_xlnm.Print_Titles" localSheetId="8">'Rendas Op. Créd. e Arrend. Merc'!$B:$B</definedName>
    <definedName name="_xlnm.Print_Titles" localSheetId="10">'Títulos Valores Mobiliários'!$B:$B</definedName>
    <definedName name="Z_0AEBAABE_448B_4B3E_BC75_28970EE90276_.wvu.Cols" localSheetId="4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0AEBAABE_448B_4B3E_BC75_28970EE90276_.wvu.Cols" localSheetId="9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0AEBAABE_448B_4B3E_BC75_28970EE90276_.wvu.Cols" localSheetId="5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0AEBAABE_448B_4B3E_BC75_28970EE90276_.wvu.Cols" localSheetId="6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0AEBAABE_448B_4B3E_BC75_28970EE90276_.wvu.Cols" localSheetId="7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0AEBAABE_448B_4B3E_BC75_28970EE90276_.wvu.Cols" localSheetId="8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0AEBAABE_448B_4B3E_BC75_28970EE90276_.wvu.Cols" localSheetId="10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0AEBAABE_448B_4B3E_BC75_28970EE90276_.wvu.PrintArea" localSheetId="4" hidden="1">'Despesas Administrativas'!$B$2:$AI$25</definedName>
    <definedName name="Z_0AEBAABE_448B_4B3E_BC75_28970EE90276_.wvu.PrintArea" localSheetId="9" hidden="1">'Despesas de depositos- captaçao'!$B$2:$AH$21</definedName>
    <definedName name="Z_0AEBAABE_448B_4B3E_BC75_28970EE90276_.wvu.PrintArea" localSheetId="5" hidden="1">'Despesas de Pessoal'!$B$2:$AI$16</definedName>
    <definedName name="Z_0AEBAABE_448B_4B3E_BC75_28970EE90276_.wvu.PrintArea" localSheetId="6" hidden="1">'Operações de Crédito'!$B$2:$AI$8</definedName>
    <definedName name="Z_0AEBAABE_448B_4B3E_BC75_28970EE90276_.wvu.PrintArea" localSheetId="7" hidden="1">'Receitas e Despesas'!$B$2:$AI$17</definedName>
    <definedName name="Z_0AEBAABE_448B_4B3E_BC75_28970EE90276_.wvu.PrintArea" localSheetId="8" hidden="1">'Rendas Op. Créd. e Arrend. Merc'!$B$2:$AI$24</definedName>
    <definedName name="Z_0AEBAABE_448B_4B3E_BC75_28970EE90276_.wvu.PrintArea" localSheetId="0" hidden="1">Sumário!$B$4:$D$12</definedName>
    <definedName name="Z_0AEBAABE_448B_4B3E_BC75_28970EE90276_.wvu.PrintArea" localSheetId="10" hidden="1">'Títulos Valores Mobiliários'!$B$2:$AI$52</definedName>
    <definedName name="Z_0AEBAABE_448B_4B3E_BC75_28970EE90276_.wvu.PrintTitles" localSheetId="4" hidden="1">'Despesas Administrativas'!$B:$B</definedName>
    <definedName name="Z_0AEBAABE_448B_4B3E_BC75_28970EE90276_.wvu.PrintTitles" localSheetId="9" hidden="1">'Despesas de depositos- captaçao'!$B:$B</definedName>
    <definedName name="Z_0AEBAABE_448B_4B3E_BC75_28970EE90276_.wvu.PrintTitles" localSheetId="5" hidden="1">'Despesas de Pessoal'!$B:$B</definedName>
    <definedName name="Z_0AEBAABE_448B_4B3E_BC75_28970EE90276_.wvu.PrintTitles" localSheetId="6" hidden="1">'Operações de Crédito'!$B:$B</definedName>
    <definedName name="Z_0AEBAABE_448B_4B3E_BC75_28970EE90276_.wvu.PrintTitles" localSheetId="7" hidden="1">'Receitas e Despesas'!$B:$B</definedName>
    <definedName name="Z_0AEBAABE_448B_4B3E_BC75_28970EE90276_.wvu.PrintTitles" localSheetId="8" hidden="1">'Rendas Op. Créd. e Arrend. Merc'!$B:$B</definedName>
    <definedName name="Z_0AEBAABE_448B_4B3E_BC75_28970EE90276_.wvu.PrintTitles" localSheetId="10" hidden="1">'Títulos Valores Mobiliários'!$B:$B</definedName>
    <definedName name="Z_25BA17B7_2C09_419A_A76E_46AD397B1880_.wvu.PrintArea" localSheetId="4" hidden="1">'Despesas Administrativas'!$B$2:$AI$25</definedName>
    <definedName name="Z_25BA17B7_2C09_419A_A76E_46AD397B1880_.wvu.PrintArea" localSheetId="9" hidden="1">'Despesas de depositos- captaçao'!$B$2:$AH$21</definedName>
    <definedName name="Z_25BA17B7_2C09_419A_A76E_46AD397B1880_.wvu.PrintArea" localSheetId="5" hidden="1">'Despesas de Pessoal'!$B$2:$AI$16</definedName>
    <definedName name="Z_25BA17B7_2C09_419A_A76E_46AD397B1880_.wvu.PrintArea" localSheetId="6" hidden="1">'Operações de Crédito'!$B$2:$AI$8</definedName>
    <definedName name="Z_25BA17B7_2C09_419A_A76E_46AD397B1880_.wvu.PrintArea" localSheetId="7" hidden="1">'Receitas e Despesas'!$B$2:$AI$17</definedName>
    <definedName name="Z_25BA17B7_2C09_419A_A76E_46AD397B1880_.wvu.PrintArea" localSheetId="8" hidden="1">'Rendas Op. Créd. e Arrend. Merc'!$B$2:$AI$24</definedName>
    <definedName name="Z_25BA17B7_2C09_419A_A76E_46AD397B1880_.wvu.PrintArea" localSheetId="0" hidden="1">Sumário!$B$4:$D$12</definedName>
    <definedName name="Z_25BA17B7_2C09_419A_A76E_46AD397B1880_.wvu.PrintArea" localSheetId="10" hidden="1">'Títulos Valores Mobiliários'!$B$2:$AI$52</definedName>
    <definedName name="Z_25BA17B7_2C09_419A_A76E_46AD397B1880_.wvu.PrintTitles" localSheetId="4" hidden="1">'Despesas Administrativas'!$B:$B</definedName>
    <definedName name="Z_25BA17B7_2C09_419A_A76E_46AD397B1880_.wvu.PrintTitles" localSheetId="9" hidden="1">'Despesas de depositos- captaçao'!$B:$B</definedName>
    <definedName name="Z_25BA17B7_2C09_419A_A76E_46AD397B1880_.wvu.PrintTitles" localSheetId="5" hidden="1">'Despesas de Pessoal'!$B:$B</definedName>
    <definedName name="Z_25BA17B7_2C09_419A_A76E_46AD397B1880_.wvu.PrintTitles" localSheetId="6" hidden="1">'Operações de Crédito'!$B:$B</definedName>
    <definedName name="Z_25BA17B7_2C09_419A_A76E_46AD397B1880_.wvu.PrintTitles" localSheetId="7" hidden="1">'Receitas e Despesas'!$B:$B</definedName>
    <definedName name="Z_25BA17B7_2C09_419A_A76E_46AD397B1880_.wvu.PrintTitles" localSheetId="8" hidden="1">'Rendas Op. Créd. e Arrend. Merc'!$B:$B</definedName>
    <definedName name="Z_25BA17B7_2C09_419A_A76E_46AD397B1880_.wvu.PrintTitles" localSheetId="10" hidden="1">'Títulos Valores Mobiliários'!$B:$B</definedName>
    <definedName name="Z_25BA17B7_2C09_419A_A76E_46AD397B1880_.wvu.Rows" localSheetId="1" hidden="1">'Balanço Patrimonial 2025'!#REF!</definedName>
    <definedName name="Z_25BA17B7_2C09_419A_A76E_46AD397B1880_.wvu.Rows" localSheetId="2" hidden="1">'Balanço Patrimonial até 2024'!#REF!</definedName>
    <definedName name="Z_25BA17B7_2C09_419A_A76E_46AD397B1880_.wvu.Rows" localSheetId="4" hidden="1">'Despesas Administrativas'!$27:$27</definedName>
    <definedName name="Z_25BA17B7_2C09_419A_A76E_46AD397B1880_.wvu.Rows" localSheetId="9" hidden="1">'Despesas de depositos- captaçao'!$21:$22</definedName>
    <definedName name="Z_25BA17B7_2C09_419A_A76E_46AD397B1880_.wvu.Rows" localSheetId="5" hidden="1">'Despesas de Pessoal'!$16:$16</definedName>
    <definedName name="Z_25BA17B7_2C09_419A_A76E_46AD397B1880_.wvu.Rows" localSheetId="6" hidden="1">'Operações de Crédito'!#REF!</definedName>
    <definedName name="Z_25BA17B7_2C09_419A_A76E_46AD397B1880_.wvu.Rows" localSheetId="7" hidden="1">'Receitas e Despesas'!$18:$18</definedName>
    <definedName name="Z_25BA17B7_2C09_419A_A76E_46AD397B1880_.wvu.Rows" localSheetId="8" hidden="1">'Rendas Op. Créd. e Arrend. Merc'!$24:$24</definedName>
    <definedName name="Z_25BA17B7_2C09_419A_A76E_46AD397B1880_.wvu.Rows" localSheetId="10" hidden="1">'Títulos Valores Mobiliários'!$52:$52</definedName>
    <definedName name="Z_27A090AF_C8A8_4D26_AB93_5BEE644A94EB_.wvu.Cols" localSheetId="9" hidden="1">'Despesas de depositos- captaçao'!$X:$Z</definedName>
    <definedName name="Z_27A090AF_C8A8_4D26_AB93_5BEE644A94EB_.wvu.Cols" localSheetId="8" hidden="1">'Rendas Op. Créd. e Arrend. Merc'!$X:$Z</definedName>
    <definedName name="Z_27A090AF_C8A8_4D26_AB93_5BEE644A94EB_.wvu.PrintArea" localSheetId="4" hidden="1">'Despesas Administrativas'!$B$2:$AI$25</definedName>
    <definedName name="Z_27A090AF_C8A8_4D26_AB93_5BEE644A94EB_.wvu.PrintArea" localSheetId="9" hidden="1">'Despesas de depositos- captaçao'!$B$2:$AH$21</definedName>
    <definedName name="Z_27A090AF_C8A8_4D26_AB93_5BEE644A94EB_.wvu.PrintArea" localSheetId="5" hidden="1">'Despesas de Pessoal'!$B$2:$AI$16</definedName>
    <definedName name="Z_27A090AF_C8A8_4D26_AB93_5BEE644A94EB_.wvu.PrintArea" localSheetId="6" hidden="1">'Operações de Crédito'!$B$2:$AI$8</definedName>
    <definedName name="Z_27A090AF_C8A8_4D26_AB93_5BEE644A94EB_.wvu.PrintArea" localSheetId="7" hidden="1">'Receitas e Despesas'!$B$2:$AI$17</definedName>
    <definedName name="Z_27A090AF_C8A8_4D26_AB93_5BEE644A94EB_.wvu.PrintArea" localSheetId="8" hidden="1">'Rendas Op. Créd. e Arrend. Merc'!$B$2:$AI$24</definedName>
    <definedName name="Z_27A090AF_C8A8_4D26_AB93_5BEE644A94EB_.wvu.PrintArea" localSheetId="0" hidden="1">Sumário!$B$4:$D$12</definedName>
    <definedName name="Z_27A090AF_C8A8_4D26_AB93_5BEE644A94EB_.wvu.PrintArea" localSheetId="10" hidden="1">'Títulos Valores Mobiliários'!$B$2:$AI$52</definedName>
    <definedName name="Z_27A090AF_C8A8_4D26_AB93_5BEE644A94EB_.wvu.PrintTitles" localSheetId="4" hidden="1">'Despesas Administrativas'!$B:$B</definedName>
    <definedName name="Z_27A090AF_C8A8_4D26_AB93_5BEE644A94EB_.wvu.PrintTitles" localSheetId="9" hidden="1">'Despesas de depositos- captaçao'!$B:$B</definedName>
    <definedName name="Z_27A090AF_C8A8_4D26_AB93_5BEE644A94EB_.wvu.PrintTitles" localSheetId="5" hidden="1">'Despesas de Pessoal'!$B:$B</definedName>
    <definedName name="Z_27A090AF_C8A8_4D26_AB93_5BEE644A94EB_.wvu.PrintTitles" localSheetId="6" hidden="1">'Operações de Crédito'!$B:$B</definedName>
    <definedName name="Z_27A090AF_C8A8_4D26_AB93_5BEE644A94EB_.wvu.PrintTitles" localSheetId="7" hidden="1">'Receitas e Despesas'!$B:$B</definedName>
    <definedName name="Z_27A090AF_C8A8_4D26_AB93_5BEE644A94EB_.wvu.PrintTitles" localSheetId="8" hidden="1">'Rendas Op. Créd. e Arrend. Merc'!$B:$B</definedName>
    <definedName name="Z_27A090AF_C8A8_4D26_AB93_5BEE644A94EB_.wvu.PrintTitles" localSheetId="10" hidden="1">'Títulos Valores Mobiliários'!$B:$B</definedName>
    <definedName name="Z_27A090AF_C8A8_4D26_AB93_5BEE644A94EB_.wvu.Rows" localSheetId="1" hidden="1">'Balanço Patrimonial 2025'!$8:$8,'Balanço Patrimonial 2025'!#REF!</definedName>
    <definedName name="Z_27A090AF_C8A8_4D26_AB93_5BEE644A94EB_.wvu.Rows" localSheetId="2" hidden="1">'Balanço Patrimonial até 2024'!$8:$8,'Balanço Patrimonial até 2024'!#REF!</definedName>
    <definedName name="Z_27A090AF_C8A8_4D26_AB93_5BEE644A94EB_.wvu.Rows" localSheetId="7" hidden="1">'Receitas e Despesas'!#REF!</definedName>
    <definedName name="Z_75F3CF7A_CB17_41F9_9392_6BEDAE999CE2_.wvu.Cols" localSheetId="4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75F3CF7A_CB17_41F9_9392_6BEDAE999CE2_.wvu.Cols" localSheetId="5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75F3CF7A_CB17_41F9_9392_6BEDAE999CE2_.wvu.Cols" localSheetId="6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75F3CF7A_CB17_41F9_9392_6BEDAE999CE2_.wvu.Cols" localSheetId="7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75F3CF7A_CB17_41F9_9392_6BEDAE999CE2_.wvu.PrintArea" localSheetId="4" hidden="1">'Despesas Administrativas'!$B$2:$AI$25</definedName>
    <definedName name="Z_75F3CF7A_CB17_41F9_9392_6BEDAE999CE2_.wvu.PrintArea" localSheetId="9" hidden="1">'Despesas de depositos- captaçao'!$B$2:$AH$21</definedName>
    <definedName name="Z_75F3CF7A_CB17_41F9_9392_6BEDAE999CE2_.wvu.PrintArea" localSheetId="5" hidden="1">'Despesas de Pessoal'!$B$2:$AI$16</definedName>
    <definedName name="Z_75F3CF7A_CB17_41F9_9392_6BEDAE999CE2_.wvu.PrintArea" localSheetId="6" hidden="1">'Operações de Crédito'!$B$2:$AI$8</definedName>
    <definedName name="Z_75F3CF7A_CB17_41F9_9392_6BEDAE999CE2_.wvu.PrintArea" localSheetId="7" hidden="1">'Receitas e Despesas'!$B$2:$AI$17</definedName>
    <definedName name="Z_75F3CF7A_CB17_41F9_9392_6BEDAE999CE2_.wvu.PrintArea" localSheetId="8" hidden="1">'Rendas Op. Créd. e Arrend. Merc'!$B$2:$AI$24</definedName>
    <definedName name="Z_75F3CF7A_CB17_41F9_9392_6BEDAE999CE2_.wvu.PrintArea" localSheetId="0" hidden="1">Sumário!$B$4:$D$12</definedName>
    <definedName name="Z_75F3CF7A_CB17_41F9_9392_6BEDAE999CE2_.wvu.PrintArea" localSheetId="10" hidden="1">'Títulos Valores Mobiliários'!$B$2:$AI$52</definedName>
    <definedName name="Z_75F3CF7A_CB17_41F9_9392_6BEDAE999CE2_.wvu.PrintTitles" localSheetId="4" hidden="1">'Despesas Administrativas'!$B:$B</definedName>
    <definedName name="Z_75F3CF7A_CB17_41F9_9392_6BEDAE999CE2_.wvu.PrintTitles" localSheetId="9" hidden="1">'Despesas de depositos- captaçao'!$B:$B</definedName>
    <definedName name="Z_75F3CF7A_CB17_41F9_9392_6BEDAE999CE2_.wvu.PrintTitles" localSheetId="5" hidden="1">'Despesas de Pessoal'!$B:$B</definedName>
    <definedName name="Z_75F3CF7A_CB17_41F9_9392_6BEDAE999CE2_.wvu.PrintTitles" localSheetId="6" hidden="1">'Operações de Crédito'!$B:$B</definedName>
    <definedName name="Z_75F3CF7A_CB17_41F9_9392_6BEDAE999CE2_.wvu.PrintTitles" localSheetId="7" hidden="1">'Receitas e Despesas'!$B:$B</definedName>
    <definedName name="Z_75F3CF7A_CB17_41F9_9392_6BEDAE999CE2_.wvu.PrintTitles" localSheetId="8" hidden="1">'Rendas Op. Créd. e Arrend. Merc'!$B:$B</definedName>
    <definedName name="Z_75F3CF7A_CB17_41F9_9392_6BEDAE999CE2_.wvu.PrintTitles" localSheetId="10" hidden="1">'Títulos Valores Mobiliários'!$B:$B</definedName>
    <definedName name="Z_7A89D22F_AB54_4C2F_B02B_C1526C3F1F4F_.wvu.Cols" localSheetId="9" hidden="1">'Despesas de depositos- captaçao'!$X:$Z</definedName>
    <definedName name="Z_7A89D22F_AB54_4C2F_B02B_C1526C3F1F4F_.wvu.Cols" localSheetId="8" hidden="1">'Rendas Op. Créd. e Arrend. Merc'!$X:$Z</definedName>
    <definedName name="Z_7A89D22F_AB54_4C2F_B02B_C1526C3F1F4F_.wvu.PrintArea" localSheetId="4" hidden="1">'Despesas Administrativas'!$B$2:$AI$25</definedName>
    <definedName name="Z_7A89D22F_AB54_4C2F_B02B_C1526C3F1F4F_.wvu.PrintArea" localSheetId="9" hidden="1">'Despesas de depositos- captaçao'!$B$2:$AH$21</definedName>
    <definedName name="Z_7A89D22F_AB54_4C2F_B02B_C1526C3F1F4F_.wvu.PrintArea" localSheetId="5" hidden="1">'Despesas de Pessoal'!$B$2:$AI$16</definedName>
    <definedName name="Z_7A89D22F_AB54_4C2F_B02B_C1526C3F1F4F_.wvu.PrintArea" localSheetId="6" hidden="1">'Operações de Crédito'!$B$2:$AI$8</definedName>
    <definedName name="Z_7A89D22F_AB54_4C2F_B02B_C1526C3F1F4F_.wvu.PrintArea" localSheetId="7" hidden="1">'Receitas e Despesas'!$B$2:$AI$17</definedName>
    <definedName name="Z_7A89D22F_AB54_4C2F_B02B_C1526C3F1F4F_.wvu.PrintArea" localSheetId="8" hidden="1">'Rendas Op. Créd. e Arrend. Merc'!$B$2:$AI$24</definedName>
    <definedName name="Z_7A89D22F_AB54_4C2F_B02B_C1526C3F1F4F_.wvu.PrintArea" localSheetId="0" hidden="1">Sumário!$B$4:$D$12</definedName>
    <definedName name="Z_7A89D22F_AB54_4C2F_B02B_C1526C3F1F4F_.wvu.PrintArea" localSheetId="10" hidden="1">'Títulos Valores Mobiliários'!$B$2:$AI$52</definedName>
    <definedName name="Z_7A89D22F_AB54_4C2F_B02B_C1526C3F1F4F_.wvu.PrintTitles" localSheetId="4" hidden="1">'Despesas Administrativas'!$B:$B</definedName>
    <definedName name="Z_7A89D22F_AB54_4C2F_B02B_C1526C3F1F4F_.wvu.PrintTitles" localSheetId="9" hidden="1">'Despesas de depositos- captaçao'!$B:$B</definedName>
    <definedName name="Z_7A89D22F_AB54_4C2F_B02B_C1526C3F1F4F_.wvu.PrintTitles" localSheetId="5" hidden="1">'Despesas de Pessoal'!$B:$B</definedName>
    <definedName name="Z_7A89D22F_AB54_4C2F_B02B_C1526C3F1F4F_.wvu.PrintTitles" localSheetId="6" hidden="1">'Operações de Crédito'!$B:$B</definedName>
    <definedName name="Z_7A89D22F_AB54_4C2F_B02B_C1526C3F1F4F_.wvu.PrintTitles" localSheetId="7" hidden="1">'Receitas e Despesas'!$B:$B</definedName>
    <definedName name="Z_7A89D22F_AB54_4C2F_B02B_C1526C3F1F4F_.wvu.PrintTitles" localSheetId="8" hidden="1">'Rendas Op. Créd. e Arrend. Merc'!$B:$B</definedName>
    <definedName name="Z_7A89D22F_AB54_4C2F_B02B_C1526C3F1F4F_.wvu.PrintTitles" localSheetId="10" hidden="1">'Títulos Valores Mobiliários'!$B:$B</definedName>
    <definedName name="Z_7A89D22F_AB54_4C2F_B02B_C1526C3F1F4F_.wvu.Rows" localSheetId="1" hidden="1">'Balanço Patrimonial 2025'!$8:$8,'Balanço Patrimonial 2025'!#REF!</definedName>
    <definedName name="Z_7A89D22F_AB54_4C2F_B02B_C1526C3F1F4F_.wvu.Rows" localSheetId="2" hidden="1">'Balanço Patrimonial até 2024'!$8:$8,'Balanço Patrimonial até 2024'!#REF!</definedName>
    <definedName name="Z_7A89D22F_AB54_4C2F_B02B_C1526C3F1F4F_.wvu.Rows" localSheetId="7" hidden="1">'Receitas e Despesas'!#REF!</definedName>
    <definedName name="Z_7C681B0D_C951_4E1E_9555_07B492581EEC_.wvu.Cols" localSheetId="9" hidden="1">'Despesas de depositos- captaçao'!$X:$Z</definedName>
    <definedName name="Z_7C681B0D_C951_4E1E_9555_07B492581EEC_.wvu.Cols" localSheetId="8" hidden="1">'Rendas Op. Créd. e Arrend. Merc'!$X:$Z</definedName>
    <definedName name="Z_7C681B0D_C951_4E1E_9555_07B492581EEC_.wvu.PrintArea" localSheetId="4" hidden="1">'Despesas Administrativas'!$B$2:$AI$25</definedName>
    <definedName name="Z_7C681B0D_C951_4E1E_9555_07B492581EEC_.wvu.PrintArea" localSheetId="9" hidden="1">'Despesas de depositos- captaçao'!$B$2:$AH$21</definedName>
    <definedName name="Z_7C681B0D_C951_4E1E_9555_07B492581EEC_.wvu.PrintArea" localSheetId="5" hidden="1">'Despesas de Pessoal'!$B$2:$AI$16</definedName>
    <definedName name="Z_7C681B0D_C951_4E1E_9555_07B492581EEC_.wvu.PrintArea" localSheetId="6" hidden="1">'Operações de Crédito'!$B$2:$AI$8</definedName>
    <definedName name="Z_7C681B0D_C951_4E1E_9555_07B492581EEC_.wvu.PrintArea" localSheetId="7" hidden="1">'Receitas e Despesas'!$B$2:$AI$17</definedName>
    <definedName name="Z_7C681B0D_C951_4E1E_9555_07B492581EEC_.wvu.PrintArea" localSheetId="8" hidden="1">'Rendas Op. Créd. e Arrend. Merc'!$B$2:$AI$24</definedName>
    <definedName name="Z_7C681B0D_C951_4E1E_9555_07B492581EEC_.wvu.PrintArea" localSheetId="0" hidden="1">Sumário!$B$4:$D$12</definedName>
    <definedName name="Z_7C681B0D_C951_4E1E_9555_07B492581EEC_.wvu.PrintArea" localSheetId="10" hidden="1">'Títulos Valores Mobiliários'!$B$2:$AI$52</definedName>
    <definedName name="Z_7C681B0D_C951_4E1E_9555_07B492581EEC_.wvu.PrintTitles" localSheetId="4" hidden="1">'Despesas Administrativas'!$B:$B</definedName>
    <definedName name="Z_7C681B0D_C951_4E1E_9555_07B492581EEC_.wvu.PrintTitles" localSheetId="9" hidden="1">'Despesas de depositos- captaçao'!$B:$B</definedName>
    <definedName name="Z_7C681B0D_C951_4E1E_9555_07B492581EEC_.wvu.PrintTitles" localSheetId="5" hidden="1">'Despesas de Pessoal'!$B:$B</definedName>
    <definedName name="Z_7C681B0D_C951_4E1E_9555_07B492581EEC_.wvu.PrintTitles" localSheetId="6" hidden="1">'Operações de Crédito'!$B:$B</definedName>
    <definedName name="Z_7C681B0D_C951_4E1E_9555_07B492581EEC_.wvu.PrintTitles" localSheetId="7" hidden="1">'Receitas e Despesas'!$B:$B</definedName>
    <definedName name="Z_7C681B0D_C951_4E1E_9555_07B492581EEC_.wvu.PrintTitles" localSheetId="8" hidden="1">'Rendas Op. Créd. e Arrend. Merc'!$B:$B</definedName>
    <definedName name="Z_7C681B0D_C951_4E1E_9555_07B492581EEC_.wvu.PrintTitles" localSheetId="10" hidden="1">'Títulos Valores Mobiliários'!$B:$B</definedName>
    <definedName name="Z_7C681B0D_C951_4E1E_9555_07B492581EEC_.wvu.Rows" localSheetId="1" hidden="1">'Balanço Patrimonial 2025'!$8:$8,'Balanço Patrimonial 2025'!#REF!</definedName>
    <definedName name="Z_7C681B0D_C951_4E1E_9555_07B492581EEC_.wvu.Rows" localSheetId="2" hidden="1">'Balanço Patrimonial até 2024'!$8:$8,'Balanço Patrimonial até 2024'!#REF!</definedName>
    <definedName name="Z_7C681B0D_C951_4E1E_9555_07B492581EEC_.wvu.Rows" localSheetId="7" hidden="1">'Receitas e Despesas'!#REF!</definedName>
    <definedName name="Z_819E8B71_4DC8_4604_B3FE_2C03955ACA0A_.wvu.Cols" localSheetId="4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819E8B71_4DC8_4604_B3FE_2C03955ACA0A_.wvu.Cols" localSheetId="9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819E8B71_4DC8_4604_B3FE_2C03955ACA0A_.wvu.Cols" localSheetId="5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819E8B71_4DC8_4604_B3FE_2C03955ACA0A_.wvu.Cols" localSheetId="6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819E8B71_4DC8_4604_B3FE_2C03955ACA0A_.wvu.Cols" localSheetId="7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819E8B71_4DC8_4604_B3FE_2C03955ACA0A_.wvu.Cols" localSheetId="8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819E8B71_4DC8_4604_B3FE_2C03955ACA0A_.wvu.Cols" localSheetId="10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819E8B71_4DC8_4604_B3FE_2C03955ACA0A_.wvu.PrintArea" localSheetId="4" hidden="1">'Despesas Administrativas'!$B$2:$AI$25</definedName>
    <definedName name="Z_819E8B71_4DC8_4604_B3FE_2C03955ACA0A_.wvu.PrintArea" localSheetId="9" hidden="1">'Despesas de depositos- captaçao'!$B$2:$B$20</definedName>
    <definedName name="Z_819E8B71_4DC8_4604_B3FE_2C03955ACA0A_.wvu.PrintArea" localSheetId="5" hidden="1">'Despesas de Pessoal'!$B$2:$AI$16</definedName>
    <definedName name="Z_819E8B71_4DC8_4604_B3FE_2C03955ACA0A_.wvu.PrintArea" localSheetId="6" hidden="1">'Operações de Crédito'!$B$2:$AI$8</definedName>
    <definedName name="Z_819E8B71_4DC8_4604_B3FE_2C03955ACA0A_.wvu.PrintArea" localSheetId="7" hidden="1">'Receitas e Despesas'!$B$2:$AI$17</definedName>
    <definedName name="Z_819E8B71_4DC8_4604_B3FE_2C03955ACA0A_.wvu.PrintArea" localSheetId="8" hidden="1">'Rendas Op. Créd. e Arrend. Merc'!$B$2:$B$23</definedName>
    <definedName name="Z_819E8B71_4DC8_4604_B3FE_2C03955ACA0A_.wvu.PrintArea" localSheetId="0" hidden="1">Sumário!$B$4:$D$12</definedName>
    <definedName name="Z_819E8B71_4DC8_4604_B3FE_2C03955ACA0A_.wvu.PrintArea" localSheetId="10" hidden="1">'Títulos Valores Mobiliários'!$B$2:$AI$51</definedName>
    <definedName name="Z_819E8B71_4DC8_4604_B3FE_2C03955ACA0A_.wvu.PrintTitles" localSheetId="4" hidden="1">'Despesas Administrativas'!$B:$B</definedName>
    <definedName name="Z_819E8B71_4DC8_4604_B3FE_2C03955ACA0A_.wvu.PrintTitles" localSheetId="9" hidden="1">'Despesas de depositos- captaçao'!$B:$B</definedName>
    <definedName name="Z_819E8B71_4DC8_4604_B3FE_2C03955ACA0A_.wvu.PrintTitles" localSheetId="5" hidden="1">'Despesas de Pessoal'!$B:$B</definedName>
    <definedName name="Z_819E8B71_4DC8_4604_B3FE_2C03955ACA0A_.wvu.PrintTitles" localSheetId="6" hidden="1">'Operações de Crédito'!$B:$B</definedName>
    <definedName name="Z_819E8B71_4DC8_4604_B3FE_2C03955ACA0A_.wvu.PrintTitles" localSheetId="7" hidden="1">'Receitas e Despesas'!$B:$B</definedName>
    <definedName name="Z_819E8B71_4DC8_4604_B3FE_2C03955ACA0A_.wvu.PrintTitles" localSheetId="8" hidden="1">'Rendas Op. Créd. e Arrend. Merc'!$B:$B</definedName>
    <definedName name="Z_819E8B71_4DC8_4604_B3FE_2C03955ACA0A_.wvu.PrintTitles" localSheetId="10" hidden="1">'Títulos Valores Mobiliários'!$B:$B</definedName>
    <definedName name="Z_C6A561CB_F1C5_4EC8_8D52_70B88AF3E680_.wvu.Cols" localSheetId="4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C6A561CB_F1C5_4EC8_8D52_70B88AF3E680_.wvu.Cols" localSheetId="5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C6A561CB_F1C5_4EC8_8D52_70B88AF3E680_.wvu.Cols" localSheetId="6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C6A561CB_F1C5_4EC8_8D52_70B88AF3E680_.wvu.Cols" localSheetId="7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C6A561CB_F1C5_4EC8_8D52_70B88AF3E680_.wvu.PrintArea" localSheetId="4" hidden="1">'Despesas Administrativas'!$B$2:$AI$25</definedName>
    <definedName name="Z_C6A561CB_F1C5_4EC8_8D52_70B88AF3E680_.wvu.PrintArea" localSheetId="9" hidden="1">'Despesas de depositos- captaçao'!$B$2:$AH$21</definedName>
    <definedName name="Z_C6A561CB_F1C5_4EC8_8D52_70B88AF3E680_.wvu.PrintArea" localSheetId="5" hidden="1">'Despesas de Pessoal'!$B$2:$AI$16</definedName>
    <definedName name="Z_C6A561CB_F1C5_4EC8_8D52_70B88AF3E680_.wvu.PrintArea" localSheetId="6" hidden="1">'Operações de Crédito'!$B$2:$AI$8</definedName>
    <definedName name="Z_C6A561CB_F1C5_4EC8_8D52_70B88AF3E680_.wvu.PrintArea" localSheetId="7" hidden="1">'Receitas e Despesas'!$B$2:$AI$17</definedName>
    <definedName name="Z_C6A561CB_F1C5_4EC8_8D52_70B88AF3E680_.wvu.PrintArea" localSheetId="8" hidden="1">'Rendas Op. Créd. e Arrend. Merc'!$B$2:$AI$24</definedName>
    <definedName name="Z_C6A561CB_F1C5_4EC8_8D52_70B88AF3E680_.wvu.PrintArea" localSheetId="0" hidden="1">Sumário!$B$4:$D$12</definedName>
    <definedName name="Z_C6A561CB_F1C5_4EC8_8D52_70B88AF3E680_.wvu.PrintArea" localSheetId="10" hidden="1">'Títulos Valores Mobiliários'!$B$2:$AI$52</definedName>
    <definedName name="Z_C6A561CB_F1C5_4EC8_8D52_70B88AF3E680_.wvu.PrintTitles" localSheetId="4" hidden="1">'Despesas Administrativas'!$B:$B</definedName>
    <definedName name="Z_C6A561CB_F1C5_4EC8_8D52_70B88AF3E680_.wvu.PrintTitles" localSheetId="9" hidden="1">'Despesas de depositos- captaçao'!$B:$B</definedName>
    <definedName name="Z_C6A561CB_F1C5_4EC8_8D52_70B88AF3E680_.wvu.PrintTitles" localSheetId="5" hidden="1">'Despesas de Pessoal'!$B:$B</definedName>
    <definedName name="Z_C6A561CB_F1C5_4EC8_8D52_70B88AF3E680_.wvu.PrintTitles" localSheetId="6" hidden="1">'Operações de Crédito'!$B:$B</definedName>
    <definedName name="Z_C6A561CB_F1C5_4EC8_8D52_70B88AF3E680_.wvu.PrintTitles" localSheetId="7" hidden="1">'Receitas e Despesas'!$B:$B</definedName>
    <definedName name="Z_C6A561CB_F1C5_4EC8_8D52_70B88AF3E680_.wvu.PrintTitles" localSheetId="8" hidden="1">'Rendas Op. Créd. e Arrend. Merc'!$B:$B</definedName>
    <definedName name="Z_C6A561CB_F1C5_4EC8_8D52_70B88AF3E680_.wvu.PrintTitles" localSheetId="10" hidden="1">'Títulos Valores Mobiliários'!$B:$B</definedName>
    <definedName name="Z_CFDFB7E4_9568_4685_B545_DFCFB1FD1249_.wvu.PrintArea" localSheetId="4" hidden="1">'Despesas Administrativas'!$B$2:$AI$25</definedName>
    <definedName name="Z_CFDFB7E4_9568_4685_B545_DFCFB1FD1249_.wvu.PrintArea" localSheetId="9" hidden="1">'Despesas de depositos- captaçao'!$B$2:$AH$21</definedName>
    <definedName name="Z_CFDFB7E4_9568_4685_B545_DFCFB1FD1249_.wvu.PrintArea" localSheetId="5" hidden="1">'Despesas de Pessoal'!$B$2:$AI$16</definedName>
    <definedName name="Z_CFDFB7E4_9568_4685_B545_DFCFB1FD1249_.wvu.PrintArea" localSheetId="6" hidden="1">'Operações de Crédito'!$B$2:$AI$8</definedName>
    <definedName name="Z_CFDFB7E4_9568_4685_B545_DFCFB1FD1249_.wvu.PrintArea" localSheetId="7" hidden="1">'Receitas e Despesas'!$B$2:$AI$17</definedName>
    <definedName name="Z_CFDFB7E4_9568_4685_B545_DFCFB1FD1249_.wvu.PrintArea" localSheetId="8" hidden="1">'Rendas Op. Créd. e Arrend. Merc'!$B$2:$AI$24</definedName>
    <definedName name="Z_CFDFB7E4_9568_4685_B545_DFCFB1FD1249_.wvu.PrintArea" localSheetId="0" hidden="1">Sumário!$B$4:$D$12</definedName>
    <definedName name="Z_CFDFB7E4_9568_4685_B545_DFCFB1FD1249_.wvu.PrintArea" localSheetId="10" hidden="1">'Títulos Valores Mobiliários'!$B$2:$AI$52</definedName>
    <definedName name="Z_CFDFB7E4_9568_4685_B545_DFCFB1FD1249_.wvu.PrintTitles" localSheetId="4" hidden="1">'Despesas Administrativas'!$B:$B</definedName>
    <definedName name="Z_CFDFB7E4_9568_4685_B545_DFCFB1FD1249_.wvu.PrintTitles" localSheetId="9" hidden="1">'Despesas de depositos- captaçao'!$B:$B</definedName>
    <definedName name="Z_CFDFB7E4_9568_4685_B545_DFCFB1FD1249_.wvu.PrintTitles" localSheetId="5" hidden="1">'Despesas de Pessoal'!$B:$B</definedName>
    <definedName name="Z_CFDFB7E4_9568_4685_B545_DFCFB1FD1249_.wvu.PrintTitles" localSheetId="6" hidden="1">'Operações de Crédito'!$B:$B</definedName>
    <definedName name="Z_CFDFB7E4_9568_4685_B545_DFCFB1FD1249_.wvu.PrintTitles" localSheetId="7" hidden="1">'Receitas e Despesas'!$B:$B</definedName>
    <definedName name="Z_CFDFB7E4_9568_4685_B545_DFCFB1FD1249_.wvu.PrintTitles" localSheetId="8" hidden="1">'Rendas Op. Créd. e Arrend. Merc'!$B:$B</definedName>
    <definedName name="Z_CFDFB7E4_9568_4685_B545_DFCFB1FD1249_.wvu.PrintTitles" localSheetId="10" hidden="1">'Títulos Valores Mobiliários'!$B:$B</definedName>
    <definedName name="Z_CFDFB7E4_9568_4685_B545_DFCFB1FD1249_.wvu.Rows" localSheetId="1" hidden="1">'Balanço Patrimonial 2025'!#REF!</definedName>
    <definedName name="Z_CFDFB7E4_9568_4685_B545_DFCFB1FD1249_.wvu.Rows" localSheetId="2" hidden="1">'Balanço Patrimonial até 2024'!#REF!</definedName>
    <definedName name="Z_CFDFB7E4_9568_4685_B545_DFCFB1FD1249_.wvu.Rows" localSheetId="4" hidden="1">'Despesas Administrativas'!$27:$27</definedName>
    <definedName name="Z_CFDFB7E4_9568_4685_B545_DFCFB1FD1249_.wvu.Rows" localSheetId="9" hidden="1">'Despesas de depositos- captaçao'!$21:$22</definedName>
    <definedName name="Z_CFDFB7E4_9568_4685_B545_DFCFB1FD1249_.wvu.Rows" localSheetId="5" hidden="1">'Despesas de Pessoal'!$16:$16</definedName>
    <definedName name="Z_CFDFB7E4_9568_4685_B545_DFCFB1FD1249_.wvu.Rows" localSheetId="6" hidden="1">'Operações de Crédito'!#REF!</definedName>
    <definedName name="Z_CFDFB7E4_9568_4685_B545_DFCFB1FD1249_.wvu.Rows" localSheetId="7" hidden="1">'Receitas e Despesas'!$18:$18</definedName>
    <definedName name="Z_CFDFB7E4_9568_4685_B545_DFCFB1FD1249_.wvu.Rows" localSheetId="8" hidden="1">'Rendas Op. Créd. e Arrend. Merc'!$24:$24</definedName>
    <definedName name="Z_CFDFB7E4_9568_4685_B545_DFCFB1FD1249_.wvu.Rows" localSheetId="10" hidden="1">'Títulos Valores Mobiliários'!$52:$52</definedName>
    <definedName name="Z_D2D3B71A_CAE4_45D7_B72C_7FFA3DDD9695_.wvu.Cols" localSheetId="9" hidden="1">'Despesas de depositos- captaçao'!#REF!</definedName>
    <definedName name="Z_D2D3B71A_CAE4_45D7_B72C_7FFA3DDD9695_.wvu.Cols" localSheetId="8" hidden="1">'Rendas Op. Créd. e Arrend. Merc'!#REF!</definedName>
    <definedName name="Z_D2D3B71A_CAE4_45D7_B72C_7FFA3DDD9695_.wvu.Cols" localSheetId="0" hidden="1">Sumário!$K:$XFD</definedName>
    <definedName name="Z_D2D3B71A_CAE4_45D7_B72C_7FFA3DDD9695_.wvu.PrintArea" localSheetId="4" hidden="1">'Despesas Administrativas'!$A$1:$AI$27</definedName>
    <definedName name="Z_D2D3B71A_CAE4_45D7_B72C_7FFA3DDD9695_.wvu.PrintArea" localSheetId="9" hidden="1">'Despesas de depositos- captaçao'!$A$1:$AH$23</definedName>
    <definedName name="Z_D2D3B71A_CAE4_45D7_B72C_7FFA3DDD9695_.wvu.PrintArea" localSheetId="5" hidden="1">'Despesas de Pessoal'!$A$1:$AI$16</definedName>
    <definedName name="Z_D2D3B71A_CAE4_45D7_B72C_7FFA3DDD9695_.wvu.PrintArea" localSheetId="6" hidden="1">'Operações de Crédito'!$A$1:$AI$8</definedName>
    <definedName name="Z_D2D3B71A_CAE4_45D7_B72C_7FFA3DDD9695_.wvu.PrintArea" localSheetId="7" hidden="1">'Receitas e Despesas'!$A$1:$AI$18</definedName>
    <definedName name="Z_D2D3B71A_CAE4_45D7_B72C_7FFA3DDD9695_.wvu.PrintArea" localSheetId="8" hidden="1">'Rendas Op. Créd. e Arrend. Merc'!$A$1:$AI$24</definedName>
    <definedName name="Z_D2D3B71A_CAE4_45D7_B72C_7FFA3DDD9695_.wvu.PrintArea" localSheetId="0" hidden="1">Sumário!$A$1:$J$24</definedName>
    <definedName name="Z_D2D3B71A_CAE4_45D7_B72C_7FFA3DDD9695_.wvu.PrintArea" localSheetId="10" hidden="1">'Títulos Valores Mobiliários'!$A$1:$AI$52</definedName>
    <definedName name="Z_D2D3B71A_CAE4_45D7_B72C_7FFA3DDD9695_.wvu.PrintTitles" localSheetId="4" hidden="1">'Despesas Administrativas'!$B:$B</definedName>
    <definedName name="Z_D2D3B71A_CAE4_45D7_B72C_7FFA3DDD9695_.wvu.PrintTitles" localSheetId="9" hidden="1">'Despesas de depositos- captaçao'!$B:$B</definedName>
    <definedName name="Z_D2D3B71A_CAE4_45D7_B72C_7FFA3DDD9695_.wvu.PrintTitles" localSheetId="5" hidden="1">'Despesas de Pessoal'!$B:$B</definedName>
    <definedName name="Z_D2D3B71A_CAE4_45D7_B72C_7FFA3DDD9695_.wvu.PrintTitles" localSheetId="6" hidden="1">'Operações de Crédito'!$B:$B</definedName>
    <definedName name="Z_D2D3B71A_CAE4_45D7_B72C_7FFA3DDD9695_.wvu.PrintTitles" localSheetId="7" hidden="1">'Receitas e Despesas'!$B:$B</definedName>
    <definedName name="Z_D2D3B71A_CAE4_45D7_B72C_7FFA3DDD9695_.wvu.PrintTitles" localSheetId="8" hidden="1">'Rendas Op. Créd. e Arrend. Merc'!$B:$B</definedName>
    <definedName name="Z_D2D3B71A_CAE4_45D7_B72C_7FFA3DDD9695_.wvu.PrintTitles" localSheetId="10" hidden="1">'Títulos Valores Mobiliários'!$B:$B</definedName>
    <definedName name="Z_EEC21706_2D9D_4FD7_BB7F_BBE90C0C7A1B_.wvu.Cols" localSheetId="1" hidden="1">'Balanço Patrimonial 2025'!#REF!</definedName>
    <definedName name="Z_EEC21706_2D9D_4FD7_BB7F_BBE90C0C7A1B_.wvu.Cols" localSheetId="2" hidden="1">'Balanço Patrimonial até 2024'!#REF!</definedName>
    <definedName name="Z_EEC21706_2D9D_4FD7_BB7F_BBE90C0C7A1B_.wvu.Cols" localSheetId="3" hidden="1">'Demonstração do Resultado'!#REF!</definedName>
    <definedName name="Z_EEC21706_2D9D_4FD7_BB7F_BBE90C0C7A1B_.wvu.Cols" localSheetId="4" hidden="1">'Despesas Administrativas'!#REF!</definedName>
    <definedName name="Z_EEC21706_2D9D_4FD7_BB7F_BBE90C0C7A1B_.wvu.Cols" localSheetId="9" hidden="1">'Despesas de depositos- captaçao'!$AE:$AE</definedName>
    <definedName name="Z_EEC21706_2D9D_4FD7_BB7F_BBE90C0C7A1B_.wvu.Cols" localSheetId="5" hidden="1">'Despesas de Pessoal'!$AE:$AE</definedName>
    <definedName name="Z_EEC21706_2D9D_4FD7_BB7F_BBE90C0C7A1B_.wvu.Cols" localSheetId="6" hidden="1">'Operações de Crédito'!$AE:$AE</definedName>
    <definedName name="Z_EEC21706_2D9D_4FD7_BB7F_BBE90C0C7A1B_.wvu.Cols" localSheetId="7" hidden="1">'Receitas e Despesas'!$AE:$AE</definedName>
    <definedName name="Z_EEC21706_2D9D_4FD7_BB7F_BBE90C0C7A1B_.wvu.Cols" localSheetId="8" hidden="1">'Rendas Op. Créd. e Arrend. Merc'!$AE:$AE</definedName>
    <definedName name="Z_EEC21706_2D9D_4FD7_BB7F_BBE90C0C7A1B_.wvu.Cols" localSheetId="10" hidden="1">'Títulos Valores Mobiliários'!$AE:$AE</definedName>
    <definedName name="Z_EEC21706_2D9D_4FD7_BB7F_BBE90C0C7A1B_.wvu.PrintArea" localSheetId="4" hidden="1">'Despesas Administrativas'!$A$1:$AI$27</definedName>
    <definedName name="Z_EEC21706_2D9D_4FD7_BB7F_BBE90C0C7A1B_.wvu.PrintArea" localSheetId="9" hidden="1">'Despesas de depositos- captaçao'!$A$1:$AH$23</definedName>
    <definedName name="Z_EEC21706_2D9D_4FD7_BB7F_BBE90C0C7A1B_.wvu.PrintArea" localSheetId="5" hidden="1">'Despesas de Pessoal'!$A$1:$AI$16</definedName>
    <definedName name="Z_EEC21706_2D9D_4FD7_BB7F_BBE90C0C7A1B_.wvu.PrintArea" localSheetId="6" hidden="1">'Operações de Crédito'!$A$1:$AI$8</definedName>
    <definedName name="Z_EEC21706_2D9D_4FD7_BB7F_BBE90C0C7A1B_.wvu.PrintArea" localSheetId="7" hidden="1">'Receitas e Despesas'!$A$1:$AI$18</definedName>
    <definedName name="Z_EEC21706_2D9D_4FD7_BB7F_BBE90C0C7A1B_.wvu.PrintArea" localSheetId="8" hidden="1">'Rendas Op. Créd. e Arrend. Merc'!$A$1:$AI$24</definedName>
    <definedName name="Z_EEC21706_2D9D_4FD7_BB7F_BBE90C0C7A1B_.wvu.PrintArea" localSheetId="0" hidden="1">Sumário!$A$1:$J$24</definedName>
    <definedName name="Z_EEC21706_2D9D_4FD7_BB7F_BBE90C0C7A1B_.wvu.PrintArea" localSheetId="10" hidden="1">'Títulos Valores Mobiliários'!$A$1:$AI$52</definedName>
    <definedName name="Z_EEC21706_2D9D_4FD7_BB7F_BBE90C0C7A1B_.wvu.PrintTitles" localSheetId="4" hidden="1">'Despesas Administrativas'!$B:$B</definedName>
    <definedName name="Z_EEC21706_2D9D_4FD7_BB7F_BBE90C0C7A1B_.wvu.PrintTitles" localSheetId="9" hidden="1">'Despesas de depositos- captaçao'!$B:$B</definedName>
    <definedName name="Z_EEC21706_2D9D_4FD7_BB7F_BBE90C0C7A1B_.wvu.PrintTitles" localSheetId="5" hidden="1">'Despesas de Pessoal'!$B:$B</definedName>
    <definedName name="Z_EEC21706_2D9D_4FD7_BB7F_BBE90C0C7A1B_.wvu.PrintTitles" localSheetId="6" hidden="1">'Operações de Crédito'!$B:$B</definedName>
    <definedName name="Z_EEC21706_2D9D_4FD7_BB7F_BBE90C0C7A1B_.wvu.PrintTitles" localSheetId="7" hidden="1">'Receitas e Despesas'!$B:$B</definedName>
    <definedName name="Z_EEC21706_2D9D_4FD7_BB7F_BBE90C0C7A1B_.wvu.PrintTitles" localSheetId="8" hidden="1">'Rendas Op. Créd. e Arrend. Merc'!$B:$B</definedName>
    <definedName name="Z_EEC21706_2D9D_4FD7_BB7F_BBE90C0C7A1B_.wvu.PrintTitles" localSheetId="10" hidden="1">'Títulos Valores Mobiliários'!$B:$B</definedName>
    <definedName name="Z_FBD4DFAA_3AE3_40F0_B4D9_475314181AA5_.wvu.Cols" localSheetId="4" hidden="1">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Administrativas'!#REF!,'Despesas Administrativas'!#REF!</definedName>
    <definedName name="Z_FBD4DFAA_3AE3_40F0_B4D9_475314181AA5_.wvu.Cols" localSheetId="9" hidden="1">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captaçao'!#REF!,'Despesas de depositos- captaçao'!#REF!</definedName>
    <definedName name="Z_FBD4DFAA_3AE3_40F0_B4D9_475314181AA5_.wvu.Cols" localSheetId="5" hidden="1">'Despesas de Pessoal'!#REF!,'Despesas de Pessoal'!#REF!,'Despesas de Pessoal'!#REF!,'Despesas de Pessoal'!#REF!,'Despesas de Pessoal'!#REF!,'Despesas de Pessoal'!#REF!,'Despesas de Pessoal'!#REF!,'Despesas de Pessoal'!#REF!,'Despesas de Pessoal'!#REF!,'Despesas de Pessoal'!#REF!</definedName>
    <definedName name="Z_FBD4DFAA_3AE3_40F0_B4D9_475314181AA5_.wvu.Cols" localSheetId="6" hidden="1">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Crédito'!#REF!,'Operações de Crédito'!#REF!</definedName>
    <definedName name="Z_FBD4DFAA_3AE3_40F0_B4D9_475314181AA5_.wvu.Cols" localSheetId="7" hidden="1">'Receitas e Despesas'!#REF!,'Receitas e Despesas'!#REF!,'Receitas e Despesas'!#REF!,'Receitas e Despesas'!#REF!,'Receitas e Despesas'!#REF!,'Receitas e Despesas'!#REF!,'Receitas e Despesas'!#REF!,'Receitas e Despesas'!#REF!,'Receitas e Despesas'!#REF!,'Receitas e Despesas'!#REF!</definedName>
    <definedName name="Z_FBD4DFAA_3AE3_40F0_B4D9_475314181AA5_.wvu.Cols" localSheetId="8" hidden="1">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Merc'!#REF!,'Rendas Op. Créd. e Arrend. Merc'!#REF!</definedName>
    <definedName name="Z_FBD4DFAA_3AE3_40F0_B4D9_475314181AA5_.wvu.Cols" localSheetId="10" hidden="1">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Mobiliários'!#REF!,'Títulos Valores Mobiliários'!#REF!</definedName>
    <definedName name="Z_FBD4DFAA_3AE3_40F0_B4D9_475314181AA5_.wvu.PrintArea" localSheetId="4" hidden="1">'Despesas Administrativas'!$B$2:$AI$25</definedName>
    <definedName name="Z_FBD4DFAA_3AE3_40F0_B4D9_475314181AA5_.wvu.PrintArea" localSheetId="9" hidden="1">'Despesas de depositos- captaçao'!$B$2:$AH$21</definedName>
    <definedName name="Z_FBD4DFAA_3AE3_40F0_B4D9_475314181AA5_.wvu.PrintArea" localSheetId="5" hidden="1">'Despesas de Pessoal'!$B$2:$AI$16</definedName>
    <definedName name="Z_FBD4DFAA_3AE3_40F0_B4D9_475314181AA5_.wvu.PrintArea" localSheetId="6" hidden="1">'Operações de Crédito'!$B$2:$AI$8</definedName>
    <definedName name="Z_FBD4DFAA_3AE3_40F0_B4D9_475314181AA5_.wvu.PrintArea" localSheetId="7" hidden="1">'Receitas e Despesas'!$B$2:$AI$17</definedName>
    <definedName name="Z_FBD4DFAA_3AE3_40F0_B4D9_475314181AA5_.wvu.PrintArea" localSheetId="8" hidden="1">'Rendas Op. Créd. e Arrend. Merc'!$B$2:$AI$24</definedName>
    <definedName name="Z_FBD4DFAA_3AE3_40F0_B4D9_475314181AA5_.wvu.PrintArea" localSheetId="0" hidden="1">Sumário!$B$4:$D$12</definedName>
    <definedName name="Z_FBD4DFAA_3AE3_40F0_B4D9_475314181AA5_.wvu.PrintArea" localSheetId="10" hidden="1">'Títulos Valores Mobiliários'!$B$2:$AI$52</definedName>
    <definedName name="Z_FBD4DFAA_3AE3_40F0_B4D9_475314181AA5_.wvu.PrintTitles" localSheetId="4" hidden="1">'Despesas Administrativas'!$B:$B</definedName>
    <definedName name="Z_FBD4DFAA_3AE3_40F0_B4D9_475314181AA5_.wvu.PrintTitles" localSheetId="9" hidden="1">'Despesas de depositos- captaçao'!$B:$B</definedName>
    <definedName name="Z_FBD4DFAA_3AE3_40F0_B4D9_475314181AA5_.wvu.PrintTitles" localSheetId="5" hidden="1">'Despesas de Pessoal'!$B:$B</definedName>
    <definedName name="Z_FBD4DFAA_3AE3_40F0_B4D9_475314181AA5_.wvu.PrintTitles" localSheetId="6" hidden="1">'Operações de Crédito'!$B:$B</definedName>
    <definedName name="Z_FBD4DFAA_3AE3_40F0_B4D9_475314181AA5_.wvu.PrintTitles" localSheetId="7" hidden="1">'Receitas e Despesas'!$B:$B</definedName>
    <definedName name="Z_FBD4DFAA_3AE3_40F0_B4D9_475314181AA5_.wvu.PrintTitles" localSheetId="8" hidden="1">'Rendas Op. Créd. e Arrend. Merc'!$B:$B</definedName>
    <definedName name="Z_FBD4DFAA_3AE3_40F0_B4D9_475314181AA5_.wvu.PrintTitles" localSheetId="10" hidden="1">'Títulos Valores Mobiliários'!$B:$B</definedName>
  </definedNames>
  <calcPr calcId="191028"/>
  <customWorkbookViews>
    <customWorkbookView name="Rodrigo Chabaribery Marques - Modo de exibição pessoal" guid="{27A090AF-C8A8-4D26-AB93-5BEE644A94EB}" mergeInterval="0" personalView="1" maximized="1" xWindow="-8" yWindow="-8" windowWidth="1382" windowHeight="744" tabRatio="783" activeSheetId="2"/>
    <customWorkbookView name="Camila Silveira Sumiya Candido - Modo de exibição pessoal" guid="{25BA17B7-2C09-419A-A76E-46AD397B1880}" mergeInterval="0" personalView="1" maximized="1" xWindow="1432" yWindow="-8" windowWidth="1456" windowHeight="916" tabRatio="839" activeSheetId="12"/>
    <customWorkbookView name="gpoliveira - Modo de exibição pessoal" guid="{D2D3B71A-CAE4-45D7-B72C-7FFA3DDD9695}" mergeInterval="0" personalView="1" maximized="1" showSheetTabs="0" xWindow="-8" yWindow="-8" windowWidth="1040" windowHeight="754" tabRatio="832" activeSheetId="5"/>
    <customWorkbookView name="Moara de Oliveira Silva - Modo de exibição pessoal" guid="{EEC21706-2D9D-4FD7-BB7F-BBE90C0C7A1B}" mergeInterval="0" personalView="1" maximized="1" showSheetTabs="0" xWindow="-8" yWindow="-8" windowWidth="1296" windowHeight="1000" tabRatio="832" activeSheetId="1"/>
    <customWorkbookView name="Gabriel de Araujo Salomao - Modo de exibição pessoal" guid="{CFDFB7E4-9568-4685-B545-DFCFB1FD1249}" mergeInterval="0" personalView="1" maximized="1" xWindow="-8" yWindow="-8" windowWidth="1296" windowHeight="1000" tabRatio="839" activeSheetId="4"/>
    <customWorkbookView name="Fernando Almeida E Silva - Modo de exibição pessoal" guid="{7A89D22F-AB54-4C2F-B02B-C1526C3F1F4F}" mergeInterval="0" personalView="1" maximized="1" xWindow="-8" yWindow="-8" windowWidth="1382" windowHeight="744" tabRatio="783" activeSheetId="12"/>
    <customWorkbookView name="Patricia Miranda Silva - Modo de exibição pessoal" guid="{7C681B0D-C951-4E1E-9555-07B492581EEC}" mergeInterval="0" personalView="1" maximized="1" xWindow="-8" yWindow="-8" windowWidth="1936" windowHeight="1056" tabRatio="783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5" l="1"/>
  <c r="C17" i="4" l="1"/>
  <c r="C43" i="4" l="1"/>
  <c r="C28" i="4"/>
  <c r="C9" i="4"/>
  <c r="C25" i="4" l="1"/>
  <c r="C37" i="4" s="1"/>
  <c r="C41" i="4" s="1"/>
  <c r="C50" i="4" s="1"/>
  <c r="AJ49" i="10" l="1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D49" i="10"/>
  <c r="C49" i="10"/>
  <c r="C45" i="10" l="1"/>
  <c r="D45" i="10"/>
  <c r="C38" i="10"/>
  <c r="C34" i="10"/>
  <c r="C28" i="10"/>
  <c r="C19" i="10"/>
  <c r="C11" i="12"/>
  <c r="C20" i="12"/>
  <c r="C19" i="12"/>
  <c r="C9" i="12" s="1"/>
  <c r="C28" i="13"/>
  <c r="C27" i="13"/>
  <c r="C40" i="10" l="1"/>
  <c r="C51" i="10" s="1"/>
  <c r="C15" i="12"/>
  <c r="C25" i="5" l="1"/>
  <c r="C17" i="7" l="1"/>
  <c r="C23" i="13" l="1"/>
  <c r="C20" i="14"/>
  <c r="C15" i="6" l="1"/>
  <c r="D33" i="4"/>
  <c r="C53" i="2" l="1"/>
  <c r="C54" i="2"/>
  <c r="D21" i="12" l="1"/>
  <c r="AI15" i="12"/>
  <c r="C90" i="2" l="1"/>
  <c r="C79" i="2"/>
  <c r="C92" i="2"/>
  <c r="C71" i="2"/>
  <c r="C64" i="2"/>
  <c r="C62" i="2"/>
  <c r="C58" i="2"/>
  <c r="C45" i="2"/>
  <c r="C42" i="2"/>
  <c r="C39" i="2"/>
  <c r="C35" i="2"/>
  <c r="C31" i="2"/>
  <c r="C26" i="2"/>
  <c r="C22" i="2"/>
  <c r="C16" i="2"/>
  <c r="C12" i="2"/>
  <c r="C11" i="2" l="1"/>
  <c r="C50" i="2" s="1"/>
  <c r="D20" i="12" l="1"/>
  <c r="D19" i="12" s="1"/>
  <c r="D9" i="12" s="1"/>
  <c r="D15" i="12" s="1"/>
  <c r="D38" i="10"/>
  <c r="D34" i="10"/>
  <c r="D28" i="10"/>
  <c r="D19" i="10"/>
  <c r="D20" i="14"/>
  <c r="D40" i="10" l="1"/>
  <c r="D51" i="10" s="1"/>
  <c r="E18" i="13"/>
  <c r="D27" i="13"/>
  <c r="D23" i="13"/>
  <c r="D17" i="7" l="1"/>
  <c r="D15" i="6"/>
  <c r="D25" i="5" l="1"/>
  <c r="D43" i="4" l="1"/>
  <c r="D28" i="4"/>
  <c r="D17" i="4"/>
  <c r="D9" i="4"/>
  <c r="D25" i="4" l="1"/>
  <c r="D37" i="4" s="1"/>
  <c r="D41" i="4" s="1"/>
  <c r="D50" i="4" s="1"/>
  <c r="D12" i="2" l="1"/>
  <c r="G54" i="2" l="1"/>
  <c r="D62" i="2" l="1"/>
  <c r="D58" i="2"/>
  <c r="D54" i="2"/>
  <c r="D53" i="2" s="1"/>
  <c r="D74" i="2"/>
  <c r="E20" i="12" l="1"/>
  <c r="E19" i="12" s="1"/>
  <c r="E9" i="12" s="1"/>
  <c r="E15" i="12" s="1"/>
  <c r="E45" i="10" l="1"/>
  <c r="E38" i="10"/>
  <c r="E34" i="10"/>
  <c r="E28" i="10"/>
  <c r="E19" i="10"/>
  <c r="E20" i="14"/>
  <c r="E23" i="13"/>
  <c r="E27" i="13"/>
  <c r="E15" i="6"/>
  <c r="E17" i="7"/>
  <c r="E40" i="10" l="1"/>
  <c r="E51" i="10" s="1"/>
  <c r="E43" i="4"/>
  <c r="E28" i="4"/>
  <c r="E25" i="5" l="1"/>
  <c r="E17" i="4"/>
  <c r="E9" i="4"/>
  <c r="F9" i="4"/>
  <c r="F17" i="4"/>
  <c r="F28" i="4"/>
  <c r="F43" i="4"/>
  <c r="E25" i="4" l="1"/>
  <c r="E37" i="4" s="1"/>
  <c r="E41" i="4" s="1"/>
  <c r="E50" i="4" s="1"/>
  <c r="F25" i="4"/>
  <c r="F37" i="4" s="1"/>
  <c r="F41" i="4" s="1"/>
  <c r="F50" i="4" s="1"/>
  <c r="D79" i="2"/>
  <c r="D90" i="2" s="1"/>
  <c r="D92" i="2" s="1"/>
  <c r="D45" i="2"/>
  <c r="D42" i="2"/>
  <c r="D39" i="2"/>
  <c r="D35" i="2"/>
  <c r="D31" i="2"/>
  <c r="D26" i="2"/>
  <c r="D22" i="2"/>
  <c r="D16" i="2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D11" i="2" l="1"/>
  <c r="D50" i="2" s="1"/>
  <c r="E34" i="2"/>
  <c r="E16" i="2"/>
  <c r="F22" i="12"/>
  <c r="F20" i="12" s="1"/>
  <c r="F19" i="12" l="1"/>
  <c r="F15" i="12" s="1"/>
  <c r="F45" i="10" l="1"/>
  <c r="F34" i="10"/>
  <c r="F28" i="10"/>
  <c r="F19" i="10"/>
  <c r="F20" i="14"/>
  <c r="F40" i="10" l="1"/>
  <c r="F51" i="10" s="1"/>
  <c r="F27" i="13"/>
  <c r="F23" i="13"/>
  <c r="F17" i="7" l="1"/>
  <c r="F15" i="6" l="1"/>
  <c r="AI28" i="4"/>
  <c r="AH28" i="4"/>
  <c r="AG28" i="4"/>
  <c r="AF28" i="4"/>
  <c r="AE28" i="4"/>
  <c r="AD28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O28" i="4"/>
  <c r="N28" i="4"/>
  <c r="M28" i="4"/>
  <c r="L28" i="4"/>
  <c r="K28" i="4"/>
  <c r="J28" i="4"/>
  <c r="I28" i="4"/>
  <c r="H28" i="4"/>
  <c r="G28" i="4"/>
  <c r="F25" i="5" l="1"/>
  <c r="E79" i="2" l="1"/>
  <c r="E74" i="2"/>
  <c r="E71" i="2"/>
  <c r="E64" i="2"/>
  <c r="E62" i="2"/>
  <c r="E58" i="2"/>
  <c r="E54" i="2"/>
  <c r="E45" i="2"/>
  <c r="E42" i="2"/>
  <c r="E39" i="2"/>
  <c r="E35" i="2"/>
  <c r="E31" i="2"/>
  <c r="E26" i="2"/>
  <c r="E22" i="2"/>
  <c r="E90" i="2" l="1"/>
  <c r="E53" i="2"/>
  <c r="E11" i="2"/>
  <c r="E50" i="2" s="1"/>
  <c r="AI50" i="4"/>
  <c r="AH50" i="4"/>
  <c r="AG50" i="4"/>
  <c r="AF50" i="4"/>
  <c r="AE50" i="4"/>
  <c r="AD50" i="4"/>
  <c r="AC50" i="4"/>
  <c r="AB50" i="4"/>
  <c r="AA50" i="4"/>
  <c r="Z50" i="4"/>
  <c r="Y50" i="4"/>
  <c r="X50" i="4"/>
  <c r="W50" i="4"/>
  <c r="V50" i="4"/>
  <c r="U50" i="4"/>
  <c r="T50" i="4"/>
  <c r="E92" i="2" l="1"/>
  <c r="G22" i="12"/>
  <c r="G20" i="12" s="1"/>
  <c r="H20" i="12"/>
  <c r="H11" i="12"/>
  <c r="G11" i="12"/>
  <c r="G23" i="13"/>
  <c r="G25" i="5" l="1"/>
  <c r="G19" i="12" l="1"/>
  <c r="G9" i="12" s="1"/>
  <c r="G15" i="12" s="1"/>
  <c r="G45" i="10"/>
  <c r="G34" i="10"/>
  <c r="G28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G20" i="14"/>
  <c r="G40" i="10" l="1"/>
  <c r="G51" i="10" s="1"/>
  <c r="G27" i="13"/>
  <c r="G17" i="7"/>
  <c r="G15" i="6"/>
  <c r="F79" i="2"/>
  <c r="F90" i="2" s="1"/>
  <c r="F74" i="2"/>
  <c r="F71" i="2"/>
  <c r="F64" i="2" l="1"/>
  <c r="F62" i="2"/>
  <c r="F58" i="2"/>
  <c r="F54" i="2"/>
  <c r="F45" i="2"/>
  <c r="F42" i="2"/>
  <c r="F39" i="2"/>
  <c r="F35" i="2"/>
  <c r="F31" i="2"/>
  <c r="F26" i="2"/>
  <c r="F22" i="2"/>
  <c r="F16" i="2"/>
  <c r="F53" i="2" l="1"/>
  <c r="F92" i="2" s="1"/>
  <c r="F11" i="2"/>
  <c r="F50" i="2" s="1"/>
  <c r="G43" i="4" l="1"/>
  <c r="G9" i="4"/>
  <c r="G25" i="4" s="1"/>
  <c r="G37" i="4" l="1"/>
  <c r="G41" i="4" s="1"/>
  <c r="G50" i="4" s="1"/>
  <c r="H23" i="12"/>
  <c r="I20" i="12" l="1"/>
  <c r="AI20" i="12"/>
  <c r="AH20" i="12"/>
  <c r="AH19" i="12" s="1"/>
  <c r="AG20" i="12"/>
  <c r="AG19" i="12" s="1"/>
  <c r="AF20" i="12"/>
  <c r="AF19" i="12" s="1"/>
  <c r="AE20" i="12"/>
  <c r="AE19" i="12" s="1"/>
  <c r="AD20" i="12"/>
  <c r="AD19" i="12" s="1"/>
  <c r="AC20" i="12"/>
  <c r="AC19" i="12" s="1"/>
  <c r="AB20" i="12"/>
  <c r="AB19" i="12" s="1"/>
  <c r="AA20" i="12"/>
  <c r="Z20" i="12"/>
  <c r="Z19" i="12" s="1"/>
  <c r="Y20" i="12"/>
  <c r="Y19" i="12" s="1"/>
  <c r="X20" i="12"/>
  <c r="X19" i="12" s="1"/>
  <c r="W20" i="12"/>
  <c r="W19" i="12" s="1"/>
  <c r="V20" i="12"/>
  <c r="V19" i="12" s="1"/>
  <c r="U20" i="12"/>
  <c r="U19" i="12" s="1"/>
  <c r="T20" i="12"/>
  <c r="T19" i="12" s="1"/>
  <c r="S20" i="12"/>
  <c r="R20" i="12"/>
  <c r="R19" i="12" s="1"/>
  <c r="Q20" i="12"/>
  <c r="Q19" i="12" s="1"/>
  <c r="P20" i="12"/>
  <c r="P19" i="12" s="1"/>
  <c r="O20" i="12"/>
  <c r="O19" i="12" s="1"/>
  <c r="N20" i="12"/>
  <c r="N19" i="12" s="1"/>
  <c r="M20" i="12"/>
  <c r="M19" i="12" s="1"/>
  <c r="L20" i="12"/>
  <c r="L19" i="12" s="1"/>
  <c r="K20" i="12"/>
  <c r="J20" i="12"/>
  <c r="J19" i="12" s="1"/>
  <c r="AI19" i="12"/>
  <c r="AA19" i="12"/>
  <c r="S19" i="12"/>
  <c r="K19" i="12"/>
  <c r="I19" i="12"/>
  <c r="H19" i="12"/>
  <c r="H28" i="13" l="1"/>
  <c r="H45" i="10" l="1"/>
  <c r="H34" i="10"/>
  <c r="H28" i="10"/>
  <c r="H20" i="14"/>
  <c r="H27" i="13"/>
  <c r="H23" i="13"/>
  <c r="H17" i="7"/>
  <c r="I17" i="7"/>
  <c r="H9" i="12"/>
  <c r="H15" i="12" s="1"/>
  <c r="H15" i="6"/>
  <c r="H25" i="5"/>
  <c r="H43" i="4"/>
  <c r="H9" i="4"/>
  <c r="G79" i="2"/>
  <c r="G90" i="2" s="1"/>
  <c r="H79" i="2"/>
  <c r="G74" i="2"/>
  <c r="G71" i="2"/>
  <c r="G64" i="2"/>
  <c r="G62" i="2"/>
  <c r="G58" i="2"/>
  <c r="G53" i="2" s="1"/>
  <c r="G45" i="2"/>
  <c r="G42" i="2"/>
  <c r="G39" i="2"/>
  <c r="G35" i="2"/>
  <c r="G31" i="2"/>
  <c r="G26" i="2"/>
  <c r="G22" i="2"/>
  <c r="G16" i="2"/>
  <c r="G11" i="2" s="1"/>
  <c r="I11" i="12"/>
  <c r="G50" i="2" l="1"/>
  <c r="H40" i="10"/>
  <c r="H51" i="10" s="1"/>
  <c r="H25" i="4"/>
  <c r="H37" i="4" s="1"/>
  <c r="H41" i="4" s="1"/>
  <c r="H50" i="4" s="1"/>
  <c r="G92" i="2"/>
  <c r="I44" i="4"/>
  <c r="L15" i="7" l="1"/>
  <c r="M15" i="7"/>
  <c r="L9" i="7"/>
  <c r="M9" i="7"/>
  <c r="M17" i="7" l="1"/>
  <c r="N15" i="7"/>
  <c r="H22" i="2" l="1"/>
  <c r="H90" i="2" l="1"/>
  <c r="H74" i="2"/>
  <c r="H71" i="2"/>
  <c r="H64" i="2"/>
  <c r="H62" i="2"/>
  <c r="H58" i="2"/>
  <c r="H54" i="2"/>
  <c r="H45" i="2"/>
  <c r="H42" i="2"/>
  <c r="H39" i="2"/>
  <c r="H35" i="2"/>
  <c r="H31" i="2"/>
  <c r="H26" i="2"/>
  <c r="H16" i="2"/>
  <c r="I43" i="4"/>
  <c r="I9" i="4"/>
  <c r="I25" i="5"/>
  <c r="I15" i="6"/>
  <c r="J17" i="7"/>
  <c r="I9" i="12"/>
  <c r="I15" i="12" s="1"/>
  <c r="I27" i="13"/>
  <c r="I23" i="13"/>
  <c r="I20" i="14"/>
  <c r="I45" i="10"/>
  <c r="I34" i="10"/>
  <c r="I28" i="10"/>
  <c r="I40" i="10" l="1"/>
  <c r="I51" i="10" s="1"/>
  <c r="H11" i="2"/>
  <c r="H50" i="2" s="1"/>
  <c r="I25" i="4"/>
  <c r="I37" i="4" s="1"/>
  <c r="I41" i="4" s="1"/>
  <c r="H53" i="2"/>
  <c r="H92" i="2" s="1"/>
  <c r="J23" i="13"/>
  <c r="I50" i="4" l="1"/>
  <c r="J45" i="10"/>
  <c r="J34" i="10"/>
  <c r="J28" i="10"/>
  <c r="J20" i="14"/>
  <c r="J27" i="13"/>
  <c r="J9" i="12"/>
  <c r="J15" i="12" s="1"/>
  <c r="J15" i="6"/>
  <c r="J25" i="5"/>
  <c r="J43" i="4"/>
  <c r="J9" i="4"/>
  <c r="I79" i="2"/>
  <c r="I90" i="2" s="1"/>
  <c r="I74" i="2"/>
  <c r="I71" i="2"/>
  <c r="I64" i="2"/>
  <c r="I62" i="2"/>
  <c r="I58" i="2"/>
  <c r="I54" i="2"/>
  <c r="I45" i="2"/>
  <c r="I42" i="2"/>
  <c r="I39" i="2"/>
  <c r="I35" i="2"/>
  <c r="I31" i="2"/>
  <c r="I26" i="2"/>
  <c r="I22" i="2"/>
  <c r="I16" i="2"/>
  <c r="O17" i="7"/>
  <c r="P32" i="4"/>
  <c r="P28" i="4" s="1"/>
  <c r="J25" i="4" l="1"/>
  <c r="J37" i="4" s="1"/>
  <c r="J41" i="4" s="1"/>
  <c r="J40" i="10"/>
  <c r="J51" i="10" s="1"/>
  <c r="I53" i="2"/>
  <c r="I92" i="2" s="1"/>
  <c r="I11" i="2"/>
  <c r="I50" i="2" s="1"/>
  <c r="K25" i="5"/>
  <c r="J50" i="4" l="1"/>
  <c r="K15" i="6"/>
  <c r="K45" i="10" l="1"/>
  <c r="K38" i="10"/>
  <c r="K34" i="10"/>
  <c r="K28" i="10"/>
  <c r="K23" i="13"/>
  <c r="K20" i="14"/>
  <c r="K15" i="12"/>
  <c r="K17" i="7"/>
  <c r="K43" i="4"/>
  <c r="K9" i="4"/>
  <c r="J79" i="2"/>
  <c r="J90" i="2" s="1"/>
  <c r="J74" i="2"/>
  <c r="J71" i="2"/>
  <c r="J64" i="2"/>
  <c r="J62" i="2"/>
  <c r="J58" i="2"/>
  <c r="J54" i="2"/>
  <c r="J45" i="2"/>
  <c r="J42" i="2"/>
  <c r="J39" i="2"/>
  <c r="J35" i="2"/>
  <c r="J31" i="2"/>
  <c r="J26" i="2"/>
  <c r="J22" i="2"/>
  <c r="J16" i="2"/>
  <c r="T25" i="5"/>
  <c r="U25" i="5"/>
  <c r="V25" i="5"/>
  <c r="W25" i="5"/>
  <c r="K40" i="10" l="1"/>
  <c r="K51" i="10" s="1"/>
  <c r="K25" i="4"/>
  <c r="K37" i="4" s="1"/>
  <c r="K41" i="4" s="1"/>
  <c r="J53" i="2"/>
  <c r="J92" i="2" s="1"/>
  <c r="J11" i="2"/>
  <c r="J50" i="2" s="1"/>
  <c r="K79" i="2"/>
  <c r="L15" i="12"/>
  <c r="K50" i="4" l="1"/>
  <c r="L25" i="5"/>
  <c r="L27" i="13" l="1"/>
  <c r="L45" i="10"/>
  <c r="L38" i="10"/>
  <c r="L34" i="10"/>
  <c r="L28" i="10"/>
  <c r="L20" i="14"/>
  <c r="L40" i="10" l="1"/>
  <c r="L51" i="10" s="1"/>
  <c r="L23" i="13" l="1"/>
  <c r="L17" i="7"/>
  <c r="L15" i="6" l="1"/>
  <c r="L43" i="4"/>
  <c r="M9" i="4" l="1"/>
  <c r="L9" i="4"/>
  <c r="K90" i="2"/>
  <c r="K74" i="2"/>
  <c r="K71" i="2"/>
  <c r="K64" i="2"/>
  <c r="K62" i="2"/>
  <c r="K58" i="2"/>
  <c r="K54" i="2"/>
  <c r="K45" i="2"/>
  <c r="K42" i="2"/>
  <c r="K39" i="2"/>
  <c r="K35" i="2"/>
  <c r="K31" i="2"/>
  <c r="K26" i="2"/>
  <c r="K22" i="2"/>
  <c r="K16" i="2"/>
  <c r="N29" i="13"/>
  <c r="N27" i="13" s="1"/>
  <c r="P28" i="13"/>
  <c r="P27" i="13" s="1"/>
  <c r="Q28" i="13"/>
  <c r="Q27" i="13" s="1"/>
  <c r="R28" i="13"/>
  <c r="R27" i="13" s="1"/>
  <c r="S28" i="13"/>
  <c r="S27" i="13" s="1"/>
  <c r="O27" i="13"/>
  <c r="T27" i="13"/>
  <c r="U27" i="13"/>
  <c r="V27" i="13"/>
  <c r="W27" i="13"/>
  <c r="M27" i="13"/>
  <c r="L25" i="4" l="1"/>
  <c r="L37" i="4" s="1"/>
  <c r="L41" i="4" s="1"/>
  <c r="K53" i="2"/>
  <c r="K92" i="2" s="1"/>
  <c r="K11" i="2"/>
  <c r="K50" i="2" s="1"/>
  <c r="M20" i="13"/>
  <c r="L50" i="4" l="1"/>
  <c r="M20" i="14"/>
  <c r="M15" i="12"/>
  <c r="M45" i="10"/>
  <c r="M38" i="10"/>
  <c r="M34" i="10"/>
  <c r="M28" i="10"/>
  <c r="M23" i="13"/>
  <c r="M15" i="6"/>
  <c r="M25" i="5"/>
  <c r="M43" i="4"/>
  <c r="L79" i="2"/>
  <c r="L90" i="2" s="1"/>
  <c r="L74" i="2"/>
  <c r="L71" i="2"/>
  <c r="L64" i="2"/>
  <c r="L62" i="2"/>
  <c r="L58" i="2"/>
  <c r="L54" i="2"/>
  <c r="L45" i="2"/>
  <c r="L42" i="2"/>
  <c r="L39" i="2"/>
  <c r="L35" i="2"/>
  <c r="L31" i="2"/>
  <c r="L26" i="2"/>
  <c r="L22" i="2"/>
  <c r="L16" i="2"/>
  <c r="M25" i="4" l="1"/>
  <c r="M37" i="4" s="1"/>
  <c r="M41" i="4" s="1"/>
  <c r="M40" i="10"/>
  <c r="M51" i="10" s="1"/>
  <c r="L53" i="2"/>
  <c r="L92" i="2" s="1"/>
  <c r="L11" i="2"/>
  <c r="L50" i="2" s="1"/>
  <c r="N15" i="12"/>
  <c r="N38" i="10"/>
  <c r="N45" i="10"/>
  <c r="N34" i="10"/>
  <c r="N28" i="10"/>
  <c r="M45" i="2"/>
  <c r="M50" i="4" l="1"/>
  <c r="N40" i="10"/>
  <c r="N51" i="10" s="1"/>
  <c r="M79" i="2" l="1"/>
  <c r="M90" i="2" s="1"/>
  <c r="M74" i="2"/>
  <c r="M71" i="2"/>
  <c r="M64" i="2"/>
  <c r="M62" i="2"/>
  <c r="M58" i="2"/>
  <c r="M54" i="2"/>
  <c r="M42" i="2"/>
  <c r="M39" i="2"/>
  <c r="N9" i="4"/>
  <c r="M53" i="2" l="1"/>
  <c r="M92" i="2" s="1"/>
  <c r="M35" i="2" l="1"/>
  <c r="M31" i="2"/>
  <c r="M26" i="2"/>
  <c r="M22" i="2"/>
  <c r="M16" i="2"/>
  <c r="M11" i="2" l="1"/>
  <c r="M50" i="2" s="1"/>
  <c r="O20" i="14" l="1"/>
  <c r="N20" i="14"/>
  <c r="N25" i="5" l="1"/>
  <c r="N15" i="6"/>
  <c r="N17" i="7" l="1"/>
  <c r="N23" i="13" l="1"/>
  <c r="O23" i="13"/>
  <c r="R23" i="13"/>
  <c r="N43" i="4" l="1"/>
  <c r="N25" i="4"/>
  <c r="S23" i="13"/>
  <c r="Q23" i="13"/>
  <c r="P23" i="13"/>
  <c r="N37" i="4" l="1"/>
  <c r="N41" i="4" s="1"/>
  <c r="S17" i="7"/>
  <c r="N50" i="4" l="1"/>
  <c r="O79" i="2"/>
  <c r="O90" i="2" s="1"/>
  <c r="N79" i="2"/>
  <c r="N90" i="2" s="1"/>
  <c r="O53" i="2"/>
  <c r="O92" i="2" l="1"/>
  <c r="N74" i="2"/>
  <c r="N71" i="2"/>
  <c r="N64" i="2"/>
  <c r="N62" i="2"/>
  <c r="N58" i="2"/>
  <c r="N54" i="2"/>
  <c r="N45" i="2"/>
  <c r="N42" i="2"/>
  <c r="N39" i="2"/>
  <c r="N35" i="2"/>
  <c r="Q28" i="10"/>
  <c r="R28" i="10"/>
  <c r="S28" i="10"/>
  <c r="T28" i="10"/>
  <c r="U28" i="10"/>
  <c r="V28" i="10"/>
  <c r="W28" i="10"/>
  <c r="X28" i="10"/>
  <c r="Y28" i="10"/>
  <c r="Z28" i="10"/>
  <c r="AA28" i="10"/>
  <c r="AB28" i="10"/>
  <c r="AC28" i="10"/>
  <c r="AD28" i="10"/>
  <c r="AE28" i="10"/>
  <c r="AF28" i="10"/>
  <c r="AG28" i="10"/>
  <c r="AH28" i="10"/>
  <c r="AI28" i="10"/>
  <c r="O28" i="10"/>
  <c r="P34" i="10"/>
  <c r="P28" i="10"/>
  <c r="O13" i="12"/>
  <c r="O12" i="12"/>
  <c r="N53" i="2" l="1"/>
  <c r="N92" i="2" s="1"/>
  <c r="P40" i="10"/>
  <c r="P51" i="10" s="1"/>
  <c r="S20" i="14" l="1"/>
  <c r="R20" i="14"/>
  <c r="Q20" i="14"/>
  <c r="P20" i="14"/>
  <c r="P17" i="7"/>
  <c r="Q17" i="7"/>
  <c r="R17" i="7"/>
  <c r="S25" i="5" l="1"/>
  <c r="R25" i="5"/>
  <c r="Q25" i="5"/>
  <c r="P25" i="5"/>
  <c r="P43" i="4"/>
  <c r="Q43" i="4"/>
  <c r="R43" i="4"/>
  <c r="S43" i="4"/>
  <c r="P9" i="4"/>
  <c r="P25" i="4" s="1"/>
  <c r="Q9" i="4"/>
  <c r="Q25" i="4" s="1"/>
  <c r="R9" i="4"/>
  <c r="S9" i="4"/>
  <c r="S25" i="4" s="1"/>
  <c r="S37" i="4" l="1"/>
  <c r="S41" i="4" s="1"/>
  <c r="Q37" i="4"/>
  <c r="Q41" i="4" s="1"/>
  <c r="R25" i="4"/>
  <c r="R37" i="4" s="1"/>
  <c r="R41" i="4" s="1"/>
  <c r="R50" i="4" l="1"/>
  <c r="Q50" i="4"/>
  <c r="S50" i="4"/>
  <c r="N31" i="2"/>
  <c r="N26" i="2"/>
  <c r="N22" i="2"/>
  <c r="N16" i="2"/>
  <c r="O43" i="4"/>
  <c r="O9" i="4"/>
  <c r="O25" i="5"/>
  <c r="O15" i="6"/>
  <c r="O45" i="10"/>
  <c r="O38" i="10"/>
  <c r="O34" i="10"/>
  <c r="O15" i="12"/>
  <c r="P15" i="12"/>
  <c r="O40" i="10" l="1"/>
  <c r="O51" i="10" s="1"/>
  <c r="O25" i="4"/>
  <c r="O37" i="4" s="1"/>
  <c r="O41" i="4" s="1"/>
  <c r="N11" i="2"/>
  <c r="N50" i="2" s="1"/>
  <c r="S15" i="12"/>
  <c r="T15" i="12"/>
  <c r="U15" i="12"/>
  <c r="W15" i="12"/>
  <c r="Y15" i="12"/>
  <c r="AA15" i="12"/>
  <c r="AB15" i="12"/>
  <c r="AC15" i="12"/>
  <c r="AE15" i="12"/>
  <c r="AG15" i="12"/>
  <c r="O50" i="4" l="1"/>
  <c r="AH15" i="12"/>
  <c r="Z15" i="12"/>
  <c r="R15" i="12"/>
  <c r="Q15" i="12"/>
  <c r="AF15" i="12"/>
  <c r="X15" i="12"/>
  <c r="AD15" i="12"/>
  <c r="V15" i="12"/>
  <c r="P37" i="4" l="1"/>
  <c r="P41" i="4" s="1"/>
  <c r="P50" i="4" l="1"/>
  <c r="K27" i="13"/>
</calcChain>
</file>

<file path=xl/sharedStrings.xml><?xml version="1.0" encoding="utf-8"?>
<sst xmlns="http://schemas.openxmlformats.org/spreadsheetml/2006/main" count="744" uniqueCount="296">
  <si>
    <t xml:space="preserve"> </t>
  </si>
  <si>
    <t>ri@grupopan.com</t>
  </si>
  <si>
    <t>BALANÇO PATRIMONIAL CONSOLIDADO - R$ mil</t>
  </si>
  <si>
    <t>Mar</t>
  </si>
  <si>
    <t>Dez</t>
  </si>
  <si>
    <t>Set</t>
  </si>
  <si>
    <t>Jun</t>
  </si>
  <si>
    <t>ATIVO CIRCULANTE E REALIZÁVEL A LONGO PRAZO</t>
  </si>
  <si>
    <t>Disponibilidades</t>
  </si>
  <si>
    <t>Intrumentos financeiros</t>
  </si>
  <si>
    <t>Aplicações interfinanceiras de liquidez</t>
  </si>
  <si>
    <t>Aplicações no mercado aberto</t>
  </si>
  <si>
    <t>Aplicações em depósitos interfinanceiros</t>
  </si>
  <si>
    <t>Aplicações em depósitos de poupança</t>
  </si>
  <si>
    <t>Títulos e valores mobiliários e derivativos</t>
  </si>
  <si>
    <t>Carteira própria</t>
  </si>
  <si>
    <t>Vinculados a prestação de garantias</t>
  </si>
  <si>
    <t>Vinculados a compromissos de recompra</t>
  </si>
  <si>
    <t>Derivativos</t>
  </si>
  <si>
    <t>Vinculados ao Banco Central</t>
  </si>
  <si>
    <t>Relações interfinanceiras</t>
  </si>
  <si>
    <t>Pagamentos e Recebimentos a Liquidar</t>
  </si>
  <si>
    <t>Créditos vinculados - Depósitos no Banco Central</t>
  </si>
  <si>
    <t>Correspondentes no País</t>
  </si>
  <si>
    <t>Operações de crédito</t>
  </si>
  <si>
    <t xml:space="preserve">Operações de crédito </t>
  </si>
  <si>
    <t>Títulos e créditos a receber</t>
  </si>
  <si>
    <t>(Provisões para perdas esperadas associadas ao risco de crédito)</t>
  </si>
  <si>
    <t>Outros ativos financeiros</t>
  </si>
  <si>
    <t>Ativos fiscais</t>
  </si>
  <si>
    <t>Correntes</t>
  </si>
  <si>
    <t>Diferidos</t>
  </si>
  <si>
    <t>Outros ativos</t>
  </si>
  <si>
    <t>Outros valores e bens</t>
  </si>
  <si>
    <t xml:space="preserve">(Provisão para perdas)  </t>
  </si>
  <si>
    <t>Despesas antecipadas</t>
  </si>
  <si>
    <t>Investimentos</t>
  </si>
  <si>
    <t>Outros investimentos</t>
  </si>
  <si>
    <t>Participações em controladas</t>
  </si>
  <si>
    <t>Imobilizado</t>
  </si>
  <si>
    <t>Outras imobilizações de uso</t>
  </si>
  <si>
    <t>(Depreciações acumuladas)</t>
  </si>
  <si>
    <t>Intangível</t>
  </si>
  <si>
    <t>Ativos intangíveis</t>
  </si>
  <si>
    <t>(Amortizações acumuladas)</t>
  </si>
  <si>
    <t>Total do Ativo</t>
  </si>
  <si>
    <t>Instrumentos financeiros</t>
  </si>
  <si>
    <t>Depósitos</t>
  </si>
  <si>
    <t>Depósitos à vista</t>
  </si>
  <si>
    <t>Depósitos interfinanceiros</t>
  </si>
  <si>
    <t>Depósitos a prazo</t>
  </si>
  <si>
    <t>Captações no mercado aberto</t>
  </si>
  <si>
    <t>Carteira de terceiros</t>
  </si>
  <si>
    <t>Carteira livre movimentação</t>
  </si>
  <si>
    <t>Recursos de aceites e emissão de títulos</t>
  </si>
  <si>
    <t>Recursos de letras imobiliárias, do agronegócio e letras financeiras</t>
  </si>
  <si>
    <t>Recebimentos e pagamentos a liquidar</t>
  </si>
  <si>
    <t>Correspondentes no país</t>
  </si>
  <si>
    <t>Obrigações por empréstimos</t>
  </si>
  <si>
    <t>Instrumentos financeiros derivativos</t>
  </si>
  <si>
    <t>Outros passivos financeiros</t>
  </si>
  <si>
    <t>Provisões</t>
  </si>
  <si>
    <t>Obrigações fiscais</t>
  </si>
  <si>
    <t>Diferidas</t>
  </si>
  <si>
    <t>Outros passivos</t>
  </si>
  <si>
    <t>Sociais e estatutárias</t>
  </si>
  <si>
    <t>Diversas</t>
  </si>
  <si>
    <t>Patrimônio líquido dos acionistas controladores</t>
  </si>
  <si>
    <t>Capital:</t>
  </si>
  <si>
    <t xml:space="preserve"> - De domiciliados no País</t>
  </si>
  <si>
    <t xml:space="preserve"> - De domiciliados no Exterior</t>
  </si>
  <si>
    <t>Aumento de capital</t>
  </si>
  <si>
    <t>Reserva de capital</t>
  </si>
  <si>
    <t>Reserva de lucros</t>
  </si>
  <si>
    <t>Outros resultados abrangentes</t>
  </si>
  <si>
    <t>(Ações em tesouraria)</t>
  </si>
  <si>
    <t>(Prejuízos) / Lucros acumulados</t>
  </si>
  <si>
    <t>Participação de acionistas não controladores</t>
  </si>
  <si>
    <t>Total do Patrimônio líquido</t>
  </si>
  <si>
    <t>Total do Passivo e Patrimônio Líquido</t>
  </si>
  <si>
    <t>DEMONSTRAÇÃO DO RESULTADO CONSOLIDADO - R$ mil</t>
  </si>
  <si>
    <t>1º T</t>
  </si>
  <si>
    <t>4º T</t>
  </si>
  <si>
    <t>3º T</t>
  </si>
  <si>
    <t>2º T</t>
  </si>
  <si>
    <t>3°T</t>
  </si>
  <si>
    <t>Receitas da intermediação financeira</t>
  </si>
  <si>
    <t>Rendas de operações de crédito</t>
  </si>
  <si>
    <t>Resultado de operações de arrendamento mercantil</t>
  </si>
  <si>
    <t>Resultado de operações com títulos e valores mobiliários</t>
  </si>
  <si>
    <t>Resultado com instrumentos financeiros derivativos</t>
  </si>
  <si>
    <t>Resultado de operação de câmbio</t>
  </si>
  <si>
    <t xml:space="preserve">Resultado das aplicações compulsórias </t>
  </si>
  <si>
    <t>Despesas da intermediação financeira</t>
  </si>
  <si>
    <t>Operações de captação no mercado</t>
  </si>
  <si>
    <t>Provisões para perdas esperadas associadas ao risco de crédito</t>
  </si>
  <si>
    <t>Despesas com comissões sobre cessão de crédito</t>
  </si>
  <si>
    <t>Operações de empréstimos e repasses</t>
  </si>
  <si>
    <t>Resultado bruto da intermediação financeira</t>
  </si>
  <si>
    <t>Outras receitas (despesas) operacionais</t>
  </si>
  <si>
    <t>Receitas de prestação de serviços</t>
  </si>
  <si>
    <t>Despesas de pessoal</t>
  </si>
  <si>
    <t>Outras despesas administrativas</t>
  </si>
  <si>
    <t>Despesas de provisões</t>
  </si>
  <si>
    <t>Resultado de participações em coligadas e controladas</t>
  </si>
  <si>
    <t>Resultado operacional</t>
  </si>
  <si>
    <t>Resultado não operacional</t>
  </si>
  <si>
    <t>Resultado antes dos tributos</t>
  </si>
  <si>
    <t>Tributos sobre o lucro</t>
  </si>
  <si>
    <t>Provisão para imposto de renda</t>
  </si>
  <si>
    <t>Provisão para contribuição social</t>
  </si>
  <si>
    <t>Ativo fiscal diferido</t>
  </si>
  <si>
    <t>Participações de não controladores</t>
  </si>
  <si>
    <t>Lucro Líquido</t>
  </si>
  <si>
    <t>OUTRAS DESPESAS ADMINISTRATIVAS - R$ mil</t>
  </si>
  <si>
    <t>Comissões pagas a correspondentes bancários</t>
  </si>
  <si>
    <t>Serviços de Terceiros</t>
  </si>
  <si>
    <t>Processamento de Dados</t>
  </si>
  <si>
    <t>Serviços do Sistema Financeiro</t>
  </si>
  <si>
    <t>Propaganda, Promoções e Publicidade</t>
  </si>
  <si>
    <t>Aluguéis (*)</t>
  </si>
  <si>
    <t>Depreciação e Amortização</t>
  </si>
  <si>
    <t>Comunicações</t>
  </si>
  <si>
    <t>Despesas com Busca e Apreensão de Bens</t>
  </si>
  <si>
    <t>Manutenção e Conservação de Bens</t>
  </si>
  <si>
    <t>Transporte</t>
  </si>
  <si>
    <t>Taxas e Emolumentos</t>
  </si>
  <si>
    <t>Viagens</t>
  </si>
  <si>
    <t>Outras</t>
  </si>
  <si>
    <t>Total</t>
  </si>
  <si>
    <t>(*) contempla aluguéis de imóveis e de outros bens de terceiros.</t>
  </si>
  <si>
    <t>DESPESAS DE PESSOAL - R$ mil</t>
  </si>
  <si>
    <t>Proventos</t>
  </si>
  <si>
    <t>Encargos sociais</t>
  </si>
  <si>
    <t>Benefícios</t>
  </si>
  <si>
    <t>Honorários</t>
  </si>
  <si>
    <t>Outros</t>
  </si>
  <si>
    <t>OUTRAS RECEITAS E DESPESAS OPERACIONAIS - R$ mil</t>
  </si>
  <si>
    <t>Recuperação de encargos e despesas</t>
  </si>
  <si>
    <t>Variação monetária / cambial</t>
  </si>
  <si>
    <t>Descontos concedidos</t>
  </si>
  <si>
    <t>Prejuízo com op. de crédito/financiamento e fraudes</t>
  </si>
  <si>
    <t>Gravames</t>
  </si>
  <si>
    <t>Amortização de ágio</t>
  </si>
  <si>
    <t>OPERAÇÕES DE CRÉDITO - R$ mil</t>
  </si>
  <si>
    <t>Consignado + FGTS</t>
  </si>
  <si>
    <t>Veículos</t>
  </si>
  <si>
    <t>Cartões de Crédito</t>
  </si>
  <si>
    <t>Empréstimo Pessoal</t>
  </si>
  <si>
    <t>Run Off</t>
  </si>
  <si>
    <t>Total da Carteira de Crédito Expandida</t>
  </si>
  <si>
    <t>Empréstimo Consignado</t>
  </si>
  <si>
    <t>Cartão Consignado</t>
  </si>
  <si>
    <t>Empréstimo FGTS</t>
  </si>
  <si>
    <t>OPERAÇÕES DE CAPTAÇÃO NO MERCADO - R$ mil</t>
  </si>
  <si>
    <t>Letras financeiras</t>
  </si>
  <si>
    <t>Operações compromissadas</t>
  </si>
  <si>
    <t>Contribuições ao fundo garantidor de créditos</t>
  </si>
  <si>
    <t>Créditos cedidos com retenção de risco</t>
  </si>
  <si>
    <t>Letras de crédito imobiliário</t>
  </si>
  <si>
    <t>Variação cambial</t>
  </si>
  <si>
    <t>Títulos e valores mobiliários no exterior e Dívidas subordinadas</t>
  </si>
  <si>
    <t>Letras de crédito do agronegócio</t>
  </si>
  <si>
    <t>RENDAS DE OPERAÇÕES DE CRÉDITO  - R$ mil</t>
  </si>
  <si>
    <t>Lucros nas cessões de crédito</t>
  </si>
  <si>
    <t>Prêmio de performance das cessões</t>
  </si>
  <si>
    <t>Financiamento de Veículos</t>
  </si>
  <si>
    <t>Cartão de crédito (Convencional + Consignado)</t>
  </si>
  <si>
    <t>Recuperação de créditos baixados como prejuízos</t>
  </si>
  <si>
    <t>Empresas</t>
  </si>
  <si>
    <t>Imobiliário</t>
  </si>
  <si>
    <t>Ajuste a valor de mercado - Carteira varejo</t>
  </si>
  <si>
    <t>Convencional</t>
  </si>
  <si>
    <t>Consignado</t>
  </si>
  <si>
    <t>TÍTULOS E VALORES MOBILIÁRIOS - R$ mil</t>
  </si>
  <si>
    <t>Carteira Própria:</t>
  </si>
  <si>
    <t>Notas do Tesouro Nacional - NTN</t>
  </si>
  <si>
    <t>Letras Financeiras do Tesouro - LFT</t>
  </si>
  <si>
    <t>Certificados de Recebíveis Imobiliários - CRI</t>
  </si>
  <si>
    <t>Certificado de Deposito Bancário - CDB</t>
  </si>
  <si>
    <t>Cotas de Fundos de Investimentos</t>
  </si>
  <si>
    <t>Fundo de Desenvolvimento Social - FDS</t>
  </si>
  <si>
    <t>Letras do Tesouro Nacional - LTN</t>
  </si>
  <si>
    <t>Subtotal</t>
  </si>
  <si>
    <t>Vinculados à Prestação de Garantias:</t>
  </si>
  <si>
    <t>Certificado de Recebíveis Imobiliários - CRI</t>
  </si>
  <si>
    <t>Cotas de Fundos de Renda Fixa</t>
  </si>
  <si>
    <t>Vinculados a Compromisso de Recompra:</t>
  </si>
  <si>
    <t>Vinculados ao Banco Central:</t>
  </si>
  <si>
    <t>Total de Títulos e Valores Mobiliários</t>
  </si>
  <si>
    <t>Instrumentos Financeiros Derivativos:</t>
  </si>
  <si>
    <t>Diferenciais a Receber de "Swap"</t>
  </si>
  <si>
    <t>Opções</t>
  </si>
  <si>
    <t>Total de Instrumentos Financeiros Derivativos</t>
  </si>
  <si>
    <t>Debêntures</t>
  </si>
  <si>
    <t>Renegociações</t>
  </si>
  <si>
    <t>Ágio aquisição de carteira</t>
  </si>
  <si>
    <t>Despesas com operações de crédito cedidas (Curso normal)</t>
  </si>
  <si>
    <t>Despesas com operações de crédito cedidas (Curso anormal - NPL)</t>
  </si>
  <si>
    <r>
      <t xml:space="preserve">Despesas tributárias </t>
    </r>
    <r>
      <rPr>
        <b/>
        <vertAlign val="superscript"/>
        <sz val="10"/>
        <color rgb="FFFF0000"/>
        <rFont val="Montserrat"/>
      </rPr>
      <t>1</t>
    </r>
  </si>
  <si>
    <r>
      <t xml:space="preserve">Outras receitas/ (despesas) operacionais </t>
    </r>
    <r>
      <rPr>
        <b/>
        <vertAlign val="superscript"/>
        <sz val="10"/>
        <color rgb="FFFF0000"/>
        <rFont val="Montserrat"/>
      </rPr>
      <t>1</t>
    </r>
  </si>
  <si>
    <r>
      <rPr>
        <b/>
        <vertAlign val="superscript"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O Banco PAN efetuou a adesão ao Programa de Redução da Litigiosidade Fiscal (PRLF) ou simplesmente conhecido como Litígio Zero e incluiu processos administrativos em curso com valores iguais ou inferiores a R$ 50.000.000,00, quitando parte da dívida com Créditos de Prejuízo Fiscal e Base Negativa CSLL. Os valores desta transação foram R$ 19.091.423,51 de PIS, R$ 124.110.293,95 COFINS e R$ 104.853.913,42 de valores de multa e juros.</t>
    </r>
  </si>
  <si>
    <r>
      <rPr>
        <b/>
        <vertAlign val="superscript"/>
        <sz val="10"/>
        <color rgb="FFFF0000"/>
        <rFont val="Calibri"/>
        <family val="2"/>
        <scheme val="minor"/>
      </rPr>
      <t>1</t>
    </r>
    <r>
      <rPr>
        <sz val="10"/>
        <color theme="1"/>
        <rFont val="Calibri"/>
        <family val="2"/>
        <scheme val="minor"/>
      </rPr>
      <t xml:space="preserve"> O valor de multa e juros citado acima, referente ao Programa Litígio Zero, foi reclassificado da linha "Outras receitas/ (despesas) operacionais " para a linha de "Despesas Tributárias" nos Séries Históricas.</t>
    </r>
  </si>
  <si>
    <t>Instrumentos de patrimônio</t>
  </si>
  <si>
    <t>Total de Instrumentos de patrimônio</t>
  </si>
  <si>
    <t>Ações</t>
  </si>
  <si>
    <t>Ativos financeiros</t>
  </si>
  <si>
    <t>Ativos financeiros ao valor justo por meio do resultado</t>
  </si>
  <si>
    <t>Títulos e valores mobiliários</t>
  </si>
  <si>
    <t>Ativos financeiros ao valor justo por meio de outros resultados abrangentes</t>
  </si>
  <si>
    <t>Ativos financeiros ao custo amortizado</t>
  </si>
  <si>
    <t>Depósitos no Banco Central</t>
  </si>
  <si>
    <t>TOTAL DO ATIVO</t>
  </si>
  <si>
    <t>Passivos financeiros</t>
  </si>
  <si>
    <t>Passivos financeiros ao o valor justo por meio do resultado</t>
  </si>
  <si>
    <t>Passivos financeiros ao custo amortizado</t>
  </si>
  <si>
    <t>Provisão para passivos contingentes</t>
  </si>
  <si>
    <t>Provisão de perda esperada decorrente de risco de crédito a liberar</t>
  </si>
  <si>
    <t>Capital social:</t>
  </si>
  <si>
    <t xml:space="preserve">De domiciliados no País   </t>
  </si>
  <si>
    <t>De domiciliados no Exterior</t>
  </si>
  <si>
    <t>Lucros acumulados</t>
  </si>
  <si>
    <t>Métricas de Crédito</t>
  </si>
  <si>
    <r>
      <rPr>
        <b/>
        <sz val="10"/>
        <color indexed="8"/>
        <rFont val="Montserrat"/>
        <family val="2"/>
      </rPr>
      <t>Carteira de Crédto</t>
    </r>
    <r>
      <rPr>
        <b/>
        <sz val="8"/>
        <color indexed="8"/>
        <rFont val="Montserrat"/>
        <family val="2"/>
      </rPr>
      <t xml:space="preserve"> (R$Bi)</t>
    </r>
  </si>
  <si>
    <t>EP</t>
  </si>
  <si>
    <r>
      <rPr>
        <b/>
        <sz val="10"/>
        <color indexed="8"/>
        <rFont val="Montserrat"/>
        <family val="2"/>
      </rPr>
      <t>Inadimplência</t>
    </r>
    <r>
      <rPr>
        <b/>
        <sz val="8"/>
        <color indexed="8"/>
        <rFont val="Montserrat"/>
        <family val="2"/>
      </rPr>
      <t xml:space="preserve"> (%)</t>
    </r>
  </si>
  <si>
    <t>Over 90</t>
  </si>
  <si>
    <t>Over 15-90</t>
  </si>
  <si>
    <r>
      <rPr>
        <b/>
        <sz val="10"/>
        <color indexed="8"/>
        <rFont val="Montserrat"/>
        <family val="2"/>
      </rPr>
      <t xml:space="preserve">Custo de Crédito </t>
    </r>
    <r>
      <rPr>
        <b/>
        <sz val="8"/>
        <color indexed="8"/>
        <rFont val="Montserrat"/>
        <family val="2"/>
      </rPr>
      <t>(%)</t>
    </r>
  </si>
  <si>
    <t>PDD Liquida/Carteira</t>
  </si>
  <si>
    <t>Despesa de PDD Líquida</t>
  </si>
  <si>
    <r>
      <rPr>
        <b/>
        <sz val="10"/>
        <color indexed="8"/>
        <rFont val="Montserrat"/>
        <family val="2"/>
      </rPr>
      <t xml:space="preserve">Margem Financeira Líquida </t>
    </r>
    <r>
      <rPr>
        <b/>
        <sz val="8"/>
        <color indexed="8"/>
        <rFont val="Montserrat"/>
        <family val="2"/>
      </rPr>
      <t>(%)</t>
    </r>
  </si>
  <si>
    <t>NIM</t>
  </si>
  <si>
    <t>NIM sem Cessão</t>
  </si>
  <si>
    <t>NIM líquida de PDD</t>
  </si>
  <si>
    <r>
      <rPr>
        <b/>
        <sz val="10"/>
        <color indexed="8"/>
        <rFont val="Montserrat"/>
        <family val="2"/>
      </rPr>
      <t xml:space="preserve">Originação de Crédito </t>
    </r>
    <r>
      <rPr>
        <b/>
        <sz val="8"/>
        <color indexed="8"/>
        <rFont val="Montserrat"/>
        <family val="2"/>
      </rPr>
      <t>(R$MM)</t>
    </r>
  </si>
  <si>
    <t>EP Clean + LE</t>
  </si>
  <si>
    <t>FGTS</t>
  </si>
  <si>
    <r>
      <rPr>
        <sz val="10"/>
        <color indexed="8"/>
        <rFont val="Montserrat"/>
        <family val="2"/>
      </rPr>
      <t>Ticket Médio</t>
    </r>
    <r>
      <rPr>
        <sz val="8"/>
        <color indexed="8"/>
        <rFont val="Montserrat"/>
        <family val="2"/>
      </rPr>
      <t xml:space="preserve"> (R$mil)</t>
    </r>
  </si>
  <si>
    <r>
      <rPr>
        <sz val="10"/>
        <color indexed="8"/>
        <rFont val="Montserrat"/>
        <family val="2"/>
      </rPr>
      <t>Duration</t>
    </r>
    <r>
      <rPr>
        <sz val="8"/>
        <color indexed="8"/>
        <rFont val="Montserrat"/>
        <family val="2"/>
      </rPr>
      <t xml:space="preserve"> (meses)</t>
    </r>
  </si>
  <si>
    <r>
      <rPr>
        <sz val="10"/>
        <color indexed="8"/>
        <rFont val="Montserrat"/>
        <family val="2"/>
      </rPr>
      <t xml:space="preserve">Duration </t>
    </r>
    <r>
      <rPr>
        <sz val="8"/>
        <color indexed="8"/>
        <rFont val="Montserrat"/>
        <family val="2"/>
      </rPr>
      <t>(meses)</t>
    </r>
  </si>
  <si>
    <t>Leves</t>
  </si>
  <si>
    <t>Motos</t>
  </si>
  <si>
    <t>Cartões</t>
  </si>
  <si>
    <r>
      <rPr>
        <sz val="10"/>
        <color indexed="8"/>
        <rFont val="Montserrat"/>
        <family val="2"/>
      </rPr>
      <t>TPV Cartões</t>
    </r>
    <r>
      <rPr>
        <sz val="8"/>
        <color indexed="8"/>
        <rFont val="Montserrat"/>
        <family val="2"/>
      </rPr>
      <t xml:space="preserve"> (R$MM)</t>
    </r>
  </si>
  <si>
    <r>
      <rPr>
        <sz val="10"/>
        <color indexed="8"/>
        <rFont val="Montserrat"/>
        <family val="2"/>
      </rPr>
      <t>Emissão Cartões</t>
    </r>
    <r>
      <rPr>
        <sz val="8"/>
        <color indexed="8"/>
        <rFont val="Montserrat"/>
        <family val="2"/>
      </rPr>
      <t xml:space="preserve"> (#mil)</t>
    </r>
  </si>
  <si>
    <t>Indicadores</t>
  </si>
  <si>
    <t>Clientes</t>
  </si>
  <si>
    <t>Clientes Totais (#MM)</t>
  </si>
  <si>
    <t>CAC (R$)</t>
  </si>
  <si>
    <t>Contas com Chave PIX (#MM)</t>
  </si>
  <si>
    <t>Volume Transacionado (R$ Bi)</t>
  </si>
  <si>
    <t>Rentabilidade</t>
  </si>
  <si>
    <r>
      <rPr>
        <sz val="10"/>
        <color indexed="8"/>
        <rFont val="Montserrat"/>
        <family val="2"/>
      </rPr>
      <t>Lucro Líquido Ajustado</t>
    </r>
    <r>
      <rPr>
        <sz val="8"/>
        <color indexed="8"/>
        <rFont val="Montserrat"/>
        <family val="2"/>
      </rPr>
      <t xml:space="preserve"> (R$ MM)</t>
    </r>
  </si>
  <si>
    <r>
      <rPr>
        <sz val="10"/>
        <color indexed="8"/>
        <rFont val="Montserrat"/>
        <family val="2"/>
      </rPr>
      <t>ROE Ajustado</t>
    </r>
    <r>
      <rPr>
        <sz val="8"/>
        <color indexed="8"/>
        <rFont val="Montserrat"/>
        <family val="2"/>
      </rPr>
      <t xml:space="preserve"> (% a.a.)</t>
    </r>
  </si>
  <si>
    <t>Despesas</t>
  </si>
  <si>
    <r>
      <rPr>
        <sz val="10"/>
        <color indexed="8"/>
        <rFont val="Montserrat"/>
        <family val="2"/>
      </rPr>
      <t>Despesas Adm &amp; Pessoal</t>
    </r>
    <r>
      <rPr>
        <sz val="8"/>
        <color indexed="8"/>
        <rFont val="Montserrat"/>
        <family val="2"/>
      </rPr>
      <t xml:space="preserve"> (R$MM)</t>
    </r>
  </si>
  <si>
    <r>
      <rPr>
        <sz val="10"/>
        <color indexed="8"/>
        <rFont val="Montserrat"/>
        <family val="2"/>
      </rPr>
      <t>Despesas Originação</t>
    </r>
    <r>
      <rPr>
        <sz val="8"/>
        <color indexed="8"/>
        <rFont val="Montserrat"/>
        <family val="2"/>
      </rPr>
      <t xml:space="preserve"> (R$MM)</t>
    </r>
  </si>
  <si>
    <t>Seguros</t>
  </si>
  <si>
    <r>
      <rPr>
        <sz val="10"/>
        <color indexed="8"/>
        <rFont val="Montserrat"/>
        <family val="2"/>
      </rPr>
      <t>Clientes Ativos</t>
    </r>
    <r>
      <rPr>
        <sz val="8"/>
        <color indexed="8"/>
        <rFont val="Montserrat"/>
        <family val="2"/>
      </rPr>
      <t xml:space="preserve"> (MM)</t>
    </r>
  </si>
  <si>
    <r>
      <rPr>
        <sz val="10"/>
        <color indexed="8"/>
        <rFont val="Montserrat"/>
        <family val="2"/>
      </rPr>
      <t>Prêmio Seguros</t>
    </r>
    <r>
      <rPr>
        <sz val="8"/>
        <color indexed="8"/>
        <rFont val="Montserrat"/>
        <family val="2"/>
      </rPr>
      <t xml:space="preserve"> (R$MM)</t>
    </r>
  </si>
  <si>
    <t>Capital &amp; Patrimônio Líquido</t>
  </si>
  <si>
    <r>
      <rPr>
        <sz val="10"/>
        <color indexed="8"/>
        <rFont val="Montserrat"/>
        <family val="2"/>
      </rPr>
      <t>PL</t>
    </r>
    <r>
      <rPr>
        <sz val="8"/>
        <color indexed="8"/>
        <rFont val="Montserrat"/>
        <family val="2"/>
      </rPr>
      <t xml:space="preserve"> (R$MM)</t>
    </r>
  </si>
  <si>
    <r>
      <rPr>
        <sz val="10"/>
        <color indexed="8"/>
        <rFont val="Montserrat"/>
        <family val="2"/>
      </rPr>
      <t>Basileia</t>
    </r>
    <r>
      <rPr>
        <sz val="8"/>
        <color indexed="8"/>
        <rFont val="Montserrat"/>
        <family val="2"/>
      </rPr>
      <t xml:space="preserve"> (%)</t>
    </r>
  </si>
  <si>
    <r>
      <rPr>
        <sz val="10"/>
        <color indexed="8"/>
        <rFont val="Montserrat"/>
        <family val="2"/>
      </rPr>
      <t>RWA</t>
    </r>
    <r>
      <rPr>
        <sz val="8"/>
        <color indexed="8"/>
        <rFont val="Montserrat"/>
        <family val="2"/>
      </rPr>
      <t xml:space="preserve"> (R$MM)</t>
    </r>
  </si>
  <si>
    <r>
      <rPr>
        <b/>
        <sz val="10"/>
        <color indexed="8"/>
        <rFont val="Montserrat"/>
        <family val="2"/>
      </rPr>
      <t>Captação</t>
    </r>
    <r>
      <rPr>
        <b/>
        <sz val="8"/>
        <color indexed="8"/>
        <rFont val="Montserrat"/>
        <family val="2"/>
      </rPr>
      <t xml:space="preserve"> (R$Bi)</t>
    </r>
  </si>
  <si>
    <t>CDB</t>
  </si>
  <si>
    <t>Letras Financeiras</t>
  </si>
  <si>
    <t>Depósitos Interfinanceiros</t>
  </si>
  <si>
    <t>LCI e LCA</t>
  </si>
  <si>
    <t>Mosaico</t>
  </si>
  <si>
    <r>
      <rPr>
        <sz val="10"/>
        <color indexed="8"/>
        <rFont val="Montserrat"/>
        <family val="2"/>
      </rPr>
      <t>Ofertas</t>
    </r>
    <r>
      <rPr>
        <sz val="8"/>
        <color indexed="8"/>
        <rFont val="Montserrat"/>
        <family val="2"/>
      </rPr>
      <t xml:space="preserve"> (#MM)</t>
    </r>
  </si>
  <si>
    <r>
      <rPr>
        <sz val="10"/>
        <color indexed="8"/>
        <rFont val="Montserrat"/>
        <family val="2"/>
      </rPr>
      <t>GMV</t>
    </r>
    <r>
      <rPr>
        <sz val="8"/>
        <color indexed="8"/>
        <rFont val="Montserrat"/>
        <family val="2"/>
      </rPr>
      <t xml:space="preserve"> (R$MM)</t>
    </r>
  </si>
  <si>
    <r>
      <rPr>
        <sz val="10"/>
        <color indexed="8"/>
        <rFont val="Montserrat"/>
        <family val="2"/>
      </rPr>
      <t>Take Rate</t>
    </r>
    <r>
      <rPr>
        <sz val="8"/>
        <color indexed="8"/>
        <rFont val="Montserrat"/>
        <family val="2"/>
      </rPr>
      <t xml:space="preserve"> (%)</t>
    </r>
  </si>
  <si>
    <r>
      <rPr>
        <sz val="10"/>
        <color indexed="8"/>
        <rFont val="Montserrat"/>
        <family val="2"/>
      </rPr>
      <t>Receitas</t>
    </r>
    <r>
      <rPr>
        <sz val="8"/>
        <color indexed="8"/>
        <rFont val="Montserrat"/>
        <family val="2"/>
      </rPr>
      <t xml:space="preserve"> (R$MM)</t>
    </r>
  </si>
  <si>
    <t>Conciliação DRE Gerencial
R$ Milhões</t>
  </si>
  <si>
    <t>4T24</t>
  </si>
  <si>
    <t>Gerencial</t>
  </si>
  <si>
    <t>Ajustes</t>
  </si>
  <si>
    <t>Contábil</t>
  </si>
  <si>
    <t xml:space="preserve">Margem Financeira Líquida Contábil </t>
  </si>
  <si>
    <t>Provisões de Crédito</t>
  </si>
  <si>
    <t>Resultado Bruto de Interm. Financeira</t>
  </si>
  <si>
    <t>Receitas de Prestação de Serviços</t>
  </si>
  <si>
    <t>Despesas de Pessoal</t>
  </si>
  <si>
    <t>Outras Despesas Administrativas</t>
  </si>
  <si>
    <t>Despesas Tributárias, provisões e outras</t>
  </si>
  <si>
    <t>Resultado não Operacional</t>
  </si>
  <si>
    <t>Resultado antes dos Impostos</t>
  </si>
  <si>
    <t>Imposto de Renda</t>
  </si>
  <si>
    <t>Não controladores</t>
  </si>
  <si>
    <t>ROE</t>
  </si>
  <si>
    <t>3T24</t>
  </si>
  <si>
    <t>2T24</t>
  </si>
  <si>
    <t>Consignado + FGTS + Aquisição Carteira Consignado</t>
  </si>
  <si>
    <t>1T25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</si>
</sst>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@*."/>
    <numFmt numFmtId="168" formatCode="_-* #,##0_-;\-* #,##0_-;_-* &quot;-&quot;??_-;_-@_-"/>
    <numFmt numFmtId="169" formatCode="0.0%"/>
    <numFmt numFmtId="170" formatCode="_-* #,##0.00\ &quot;€&quot;_-;\-* #,##0.00\ &quot;€&quot;_-;_-* &quot;-&quot;??\ &quot;€&quot;_-;_-@_-"/>
    <numFmt numFmtId="171" formatCode="_-* #,##0.00\ _€_-;\-* #,##0.00\ _€_-;_-* &quot;-&quot;??\ _€_-;_-@_-"/>
    <numFmt numFmtId="172" formatCode="_([$€]* #,##0.00_);_([$€]* \(#,##0.00\);_([$€]* &quot;-&quot;??_);_(@_)"/>
    <numFmt numFmtId="173" formatCode="_(&quot;R$ &quot;* #,##0.00_);_(&quot;R$ &quot;* \(#,##0.00\);_(&quot;R$ &quot;* &quot;-&quot;??_);_(@_)"/>
    <numFmt numFmtId="175" formatCode="_-* #,##0.0_-;\-* #,##0.0_-;_-* &quot;-&quot;??_-;_-@_-"/>
    <numFmt numFmtId="176" formatCode="_-* #,##0.0_-;\-* #,##0.0_-;_-* &quot;-&quot;?_-;_-@_-"/>
    <numFmt numFmtId="177" formatCode="0.000000%"/>
    <numFmt numFmtId="178" formatCode="0.0"/>
    <numFmt numFmtId="179" formatCode="#,##0.0"/>
    <numFmt numFmtId="181" formatCode="_(* #,##0.0_);_(* \(#,##0.0\);_(* &quot;-&quot;??_);_(@_)"/>
  </numFmts>
  <fonts count="7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4"/>
      <name val="Frutiger 45 Light"/>
      <family val="2"/>
    </font>
    <font>
      <u/>
      <sz val="10"/>
      <color indexed="12"/>
      <name val="Arial"/>
      <family val="2"/>
    </font>
    <font>
      <sz val="14"/>
      <color indexed="12"/>
      <name val="Frutiger 45 Light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name val="Frutiger 45 Light"/>
      <family val="2"/>
    </font>
    <font>
      <sz val="12"/>
      <color indexed="12"/>
      <name val="Frutiger 45 Light"/>
      <family val="2"/>
    </font>
    <font>
      <sz val="12"/>
      <color theme="4" tint="-0.249977111117893"/>
      <name val="Frutiger 45 Light"/>
      <family val="2"/>
    </font>
    <font>
      <b/>
      <sz val="10"/>
      <color rgb="FFFF0000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0"/>
      <color theme="1"/>
      <name val="Montserrat"/>
    </font>
    <font>
      <sz val="10"/>
      <color theme="1"/>
      <name val="Montserrat"/>
    </font>
    <font>
      <b/>
      <sz val="10"/>
      <color rgb="FF414141"/>
      <name val="Montserrat"/>
    </font>
    <font>
      <sz val="10"/>
      <name val="Montserrat"/>
    </font>
    <font>
      <b/>
      <sz val="10"/>
      <name val="Montserrat"/>
    </font>
    <font>
      <sz val="9"/>
      <color rgb="FF414141"/>
      <name val="Montserrat"/>
    </font>
    <font>
      <b/>
      <sz val="10"/>
      <color rgb="FFFF0000"/>
      <name val="Montserrat"/>
    </font>
    <font>
      <sz val="9"/>
      <color rgb="FF000000"/>
      <name val="Montserrat"/>
    </font>
    <font>
      <sz val="8"/>
      <name val="Calibri"/>
      <family val="2"/>
      <scheme val="minor"/>
    </font>
    <font>
      <sz val="7"/>
      <color theme="1"/>
      <name val="Segoe UI"/>
      <family val="2"/>
    </font>
    <font>
      <sz val="11"/>
      <color rgb="FF000000"/>
      <name val="Calibri"/>
      <family val="2"/>
      <scheme val="minor"/>
    </font>
    <font>
      <b/>
      <sz val="9"/>
      <color rgb="FF414141"/>
      <name val="Montserrat"/>
    </font>
    <font>
      <i/>
      <sz val="10"/>
      <color theme="1"/>
      <name val="Montserrat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8"/>
      <color theme="3"/>
      <name val="Cambria"/>
      <family val="2"/>
      <scheme val="major"/>
    </font>
    <font>
      <sz val="11"/>
      <color rgb="FF9C6500"/>
      <name val="Calibri"/>
      <family val="2"/>
      <scheme val="minor"/>
    </font>
    <font>
      <sz val="10"/>
      <color rgb="FF414141"/>
      <name val="Montserrat"/>
    </font>
    <font>
      <b/>
      <vertAlign val="superscript"/>
      <sz val="10"/>
      <color rgb="FFFF0000"/>
      <name val="Calibri"/>
      <family val="2"/>
      <scheme val="minor"/>
    </font>
    <font>
      <b/>
      <vertAlign val="superscript"/>
      <sz val="10"/>
      <color rgb="FFFF0000"/>
      <name val="Montserrat"/>
    </font>
    <font>
      <b/>
      <vertAlign val="superscript"/>
      <sz val="11"/>
      <color rgb="FFFF0000"/>
      <name val="Calibri"/>
      <family val="2"/>
      <scheme val="minor"/>
    </font>
    <font>
      <b/>
      <sz val="10"/>
      <color rgb="FF414141"/>
      <name val="Montserrat"/>
      <family val="2"/>
    </font>
    <font>
      <b/>
      <sz val="10"/>
      <color rgb="FF414141"/>
      <name val="Calibri"/>
      <family val="2"/>
      <scheme val="minor"/>
    </font>
    <font>
      <sz val="10"/>
      <color theme="1"/>
      <name val="Montserrat"/>
      <family val="2"/>
    </font>
    <font>
      <b/>
      <sz val="10"/>
      <color theme="1"/>
      <name val="Montserrat"/>
      <family val="2"/>
    </font>
    <font>
      <b/>
      <sz val="10"/>
      <color indexed="8"/>
      <name val="Montserrat"/>
      <family val="2"/>
    </font>
    <font>
      <b/>
      <sz val="8"/>
      <color indexed="8"/>
      <name val="Montserrat"/>
      <family val="2"/>
    </font>
    <font>
      <sz val="10"/>
      <color indexed="8"/>
      <name val="Montserrat"/>
      <family val="2"/>
    </font>
    <font>
      <sz val="8"/>
      <color indexed="8"/>
      <name val="Montserrat"/>
      <family val="2"/>
    </font>
    <font>
      <sz val="10"/>
      <color rgb="FFFF0000"/>
      <name val="Montserrat"/>
      <family val="2"/>
    </font>
    <font>
      <b/>
      <sz val="9"/>
      <color rgb="FF414141"/>
      <name val="Montserrat"/>
      <family val="2"/>
    </font>
    <font>
      <b/>
      <sz val="10"/>
      <name val="Montserrat"/>
      <family val="2"/>
    </font>
    <font>
      <sz val="10"/>
      <name val="Montserrat"/>
      <family val="2"/>
    </font>
    <font>
      <b/>
      <sz val="11"/>
      <color rgb="FF414141"/>
      <name val="Montserrat"/>
      <family val="2"/>
    </font>
  </fonts>
  <fills count="4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 style="thick">
        <color rgb="FFFFFFFF"/>
      </right>
      <top/>
      <bottom/>
      <diagonal/>
    </border>
    <border>
      <left/>
      <right/>
      <top/>
      <bottom style="thin">
        <color rgb="FFC0C0C0"/>
      </bottom>
      <diagonal/>
    </border>
    <border>
      <left/>
      <right style="thin">
        <color theme="0"/>
      </right>
      <top/>
      <bottom style="thin">
        <color rgb="FFC0C0C0"/>
      </bottom>
      <diagonal/>
    </border>
    <border>
      <left/>
      <right/>
      <top style="thin">
        <color theme="0"/>
      </top>
      <bottom style="thin">
        <color rgb="FFC0C0C0"/>
      </bottom>
      <diagonal/>
    </border>
    <border>
      <left style="thin">
        <color theme="0"/>
      </left>
      <right/>
      <top/>
      <bottom style="thin">
        <color rgb="FFC0C0C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theme="0"/>
      </right>
      <top style="thin">
        <color rgb="FFC0C0C0"/>
      </top>
      <bottom style="thin">
        <color rgb="FFC0C0C0"/>
      </bottom>
      <diagonal/>
    </border>
    <border>
      <left/>
      <right style="thin">
        <color theme="0"/>
      </right>
      <top/>
      <bottom/>
      <diagonal/>
    </border>
    <border>
      <left/>
      <right/>
      <top style="thin">
        <color theme="0" tint="-0.249977111117893"/>
      </top>
      <bottom style="thin">
        <color rgb="FFC0C0C0"/>
      </bottom>
      <diagonal/>
    </border>
    <border>
      <left/>
      <right/>
      <top style="thin">
        <color theme="5"/>
      </top>
      <bottom style="thin">
        <color rgb="FFC0C0C0"/>
      </bottom>
      <diagonal/>
    </border>
    <border>
      <left/>
      <right/>
      <top/>
      <bottom style="thin">
        <color theme="0" tint="-0.249977111117893"/>
      </bottom>
      <diagonal/>
    </border>
  </borders>
  <cellStyleXfs count="8535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  <xf numFmtId="165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" fillId="0" borderId="0"/>
    <xf numFmtId="0" fontId="44" fillId="0" borderId="13" applyNumberFormat="0" applyFill="0" applyAlignment="0" applyProtection="0"/>
    <xf numFmtId="171" fontId="8" fillId="0" borderId="0" applyFont="0" applyFill="0" applyBorder="0" applyAlignment="0" applyProtection="0"/>
    <xf numFmtId="0" fontId="46" fillId="0" borderId="0"/>
    <xf numFmtId="43" fontId="8" fillId="0" borderId="0" applyFont="0" applyFill="0" applyBorder="0" applyAlignment="0" applyProtection="0"/>
    <xf numFmtId="43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3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17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7" fillId="0" borderId="7" applyNumberFormat="0" applyFill="0" applyAlignment="0" applyProtection="0"/>
    <xf numFmtId="0" fontId="38" fillId="0" borderId="8" applyNumberFormat="0" applyFill="0" applyAlignment="0" applyProtection="0"/>
    <xf numFmtId="0" fontId="39" fillId="0" borderId="9" applyNumberFormat="0" applyFill="0" applyAlignment="0" applyProtection="0"/>
    <xf numFmtId="0" fontId="39" fillId="0" borderId="0" applyNumberFormat="0" applyFill="0" applyBorder="0" applyAlignment="0" applyProtection="0"/>
    <xf numFmtId="0" fontId="40" fillId="3" borderId="0" applyNumberFormat="0" applyBorder="0" applyAlignment="0" applyProtection="0"/>
    <xf numFmtId="0" fontId="41" fillId="5" borderId="11" applyNumberFormat="0" applyAlignment="0" applyProtection="0"/>
    <xf numFmtId="0" fontId="42" fillId="5" borderId="10" applyNumberFormat="0" applyAlignment="0" applyProtection="0"/>
    <xf numFmtId="0" fontId="43" fillId="0" borderId="0" applyNumberFormat="0" applyFill="0" applyBorder="0" applyAlignment="0" applyProtection="0"/>
    <xf numFmtId="0" fontId="45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45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5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5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5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5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3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49" fillId="35" borderId="0" applyNumberFormat="0" applyBorder="0" applyAlignment="0" applyProtection="0"/>
    <xf numFmtId="0" fontId="49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6" borderId="0" applyNumberFormat="0" applyBorder="0" applyAlignment="0" applyProtection="0"/>
    <xf numFmtId="0" fontId="49" fillId="37" borderId="0" applyNumberFormat="0" applyBorder="0" applyAlignment="0" applyProtection="0"/>
    <xf numFmtId="0" fontId="49" fillId="38" borderId="0" applyNumberFormat="0" applyBorder="0" applyAlignment="0" applyProtection="0"/>
    <xf numFmtId="0" fontId="51" fillId="40" borderId="15" applyNumberFormat="0" applyAlignment="0" applyProtection="0"/>
    <xf numFmtId="172" fontId="3" fillId="0" borderId="0" applyFont="0" applyFill="0" applyBorder="0" applyAlignment="0" applyProtection="0"/>
    <xf numFmtId="0" fontId="52" fillId="31" borderId="0" applyNumberFormat="0" applyBorder="0" applyAlignment="0" applyProtection="0"/>
    <xf numFmtId="0" fontId="53" fillId="32" borderId="14" applyNumberFormat="0" applyAlignment="0" applyProtection="0"/>
    <xf numFmtId="0" fontId="54" fillId="0" borderId="16" applyNumberFormat="0" applyFill="0" applyAlignment="0" applyProtection="0"/>
    <xf numFmtId="0" fontId="55" fillId="41" borderId="0" applyNumberFormat="0" applyBorder="0" applyAlignment="0" applyProtection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48" fillId="0" borderId="0"/>
    <xf numFmtId="0" fontId="8" fillId="0" borderId="0"/>
    <xf numFmtId="0" fontId="8" fillId="0" borderId="0"/>
    <xf numFmtId="0" fontId="4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3" fillId="42" borderId="17" applyNumberFormat="0" applyFont="0" applyAlignment="0" applyProtection="0"/>
    <xf numFmtId="0" fontId="3" fillId="42" borderId="17" applyNumberFormat="0" applyFont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7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3" fillId="0" borderId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36" fillId="0" borderId="0" applyNumberFormat="0" applyFill="0" applyBorder="0" applyAlignment="0" applyProtection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59" fillId="0" borderId="0" applyNumberFormat="0" applyFill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3" fillId="0" borderId="0"/>
    <xf numFmtId="0" fontId="8" fillId="0" borderId="0"/>
    <xf numFmtId="43" fontId="8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50" fillId="39" borderId="14" applyNumberFormat="0" applyAlignment="0" applyProtection="0"/>
    <xf numFmtId="0" fontId="53" fillId="32" borderId="14" applyNumberFormat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3" fillId="42" borderId="17" applyNumberFormat="0" applyFont="0" applyAlignment="0" applyProtection="0"/>
    <xf numFmtId="0" fontId="3" fillId="42" borderId="17" applyNumberFormat="0" applyFont="0" applyAlignment="0" applyProtection="0"/>
    <xf numFmtId="0" fontId="56" fillId="39" borderId="18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3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" fillId="0" borderId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33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59" fillId="0" borderId="0" applyNumberFormat="0" applyFill="0" applyBorder="0" applyAlignment="0" applyProtection="0"/>
    <xf numFmtId="0" fontId="60" fillId="4" borderId="0" applyNumberFormat="0" applyBorder="0" applyAlignment="0" applyProtection="0"/>
    <xf numFmtId="0" fontId="45" fillId="10" borderId="0" applyNumberFormat="0" applyBorder="0" applyAlignment="0" applyProtection="0"/>
    <xf numFmtId="0" fontId="45" fillId="14" borderId="0" applyNumberFormat="0" applyBorder="0" applyAlignment="0" applyProtection="0"/>
    <xf numFmtId="0" fontId="45" fillId="18" borderId="0" applyNumberFormat="0" applyBorder="0" applyAlignment="0" applyProtection="0"/>
    <xf numFmtId="0" fontId="45" fillId="22" borderId="0" applyNumberFormat="0" applyBorder="0" applyAlignment="0" applyProtection="0"/>
    <xf numFmtId="0" fontId="45" fillId="26" borderId="0" applyNumberFormat="0" applyBorder="0" applyAlignment="0" applyProtection="0"/>
    <xf numFmtId="0" fontId="45" fillId="30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8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0" fontId="8" fillId="6" borderId="12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296">
    <xf numFmtId="0" fontId="0" fillId="0" borderId="0" xfId="0"/>
    <xf numFmtId="0" fontId="1" fillId="0" borderId="0" xfId="0" applyFont="1" applyAlignment="1">
      <alignment vertical="center"/>
    </xf>
    <xf numFmtId="0" fontId="4" fillId="0" borderId="0" xfId="1" applyFont="1"/>
    <xf numFmtId="0" fontId="4" fillId="0" borderId="0" xfId="1" quotePrefix="1" applyFont="1"/>
    <xf numFmtId="0" fontId="4" fillId="0" borderId="0" xfId="1" applyFont="1" applyAlignment="1">
      <alignment vertical="center" wrapText="1"/>
    </xf>
    <xf numFmtId="0" fontId="6" fillId="0" borderId="0" xfId="1" applyFont="1"/>
    <xf numFmtId="166" fontId="9" fillId="0" borderId="0" xfId="4" applyNumberFormat="1" applyFont="1" applyFill="1" applyAlignment="1" applyProtection="1">
      <alignment horizontal="left"/>
    </xf>
    <xf numFmtId="0" fontId="9" fillId="0" borderId="0" xfId="1" applyFont="1"/>
    <xf numFmtId="0" fontId="9" fillId="0" borderId="0" xfId="3" applyFont="1" applyAlignment="1">
      <alignment horizontal="centerContinuous"/>
    </xf>
    <xf numFmtId="0" fontId="9" fillId="0" borderId="0" xfId="3" applyFont="1"/>
    <xf numFmtId="0" fontId="10" fillId="0" borderId="0" xfId="3" applyFont="1" applyAlignment="1">
      <alignment horizontal="centerContinuous"/>
    </xf>
    <xf numFmtId="0" fontId="9" fillId="0" borderId="0" xfId="3" applyFont="1" applyAlignment="1">
      <alignment horizontal="center" vertical="center"/>
    </xf>
    <xf numFmtId="0" fontId="10" fillId="0" borderId="0" xfId="1" applyFont="1"/>
    <xf numFmtId="0" fontId="9" fillId="0" borderId="0" xfId="6" applyFont="1"/>
    <xf numFmtId="166" fontId="9" fillId="0" borderId="0" xfId="6" applyNumberFormat="1" applyFont="1"/>
    <xf numFmtId="0" fontId="10" fillId="0" borderId="0" xfId="6" applyFont="1"/>
    <xf numFmtId="0" fontId="11" fillId="0" borderId="0" xfId="2" applyFont="1" applyFill="1" applyAlignment="1" applyProtection="1">
      <alignment horizontal="right"/>
    </xf>
    <xf numFmtId="0" fontId="10" fillId="0" borderId="0" xfId="3" applyFont="1"/>
    <xf numFmtId="166" fontId="9" fillId="0" borderId="0" xfId="6" applyNumberFormat="1" applyFont="1" applyAlignment="1">
      <alignment horizontal="left"/>
    </xf>
    <xf numFmtId="166" fontId="10" fillId="0" borderId="0" xfId="3" applyNumberFormat="1" applyFont="1" applyAlignment="1">
      <alignment horizontal="left"/>
    </xf>
    <xf numFmtId="0" fontId="9" fillId="0" borderId="0" xfId="3" applyFont="1" applyAlignment="1">
      <alignment horizontal="left"/>
    </xf>
    <xf numFmtId="168" fontId="9" fillId="0" borderId="0" xfId="5" applyNumberFormat="1" applyFont="1"/>
    <xf numFmtId="164" fontId="9" fillId="0" borderId="0" xfId="6" applyNumberFormat="1" applyFont="1"/>
    <xf numFmtId="168" fontId="9" fillId="0" borderId="0" xfId="6" applyNumberFormat="1" applyFont="1"/>
    <xf numFmtId="168" fontId="10" fillId="0" borderId="0" xfId="5" applyNumberFormat="1" applyFont="1" applyFill="1" applyAlignment="1" applyProtection="1">
      <alignment horizontal="left"/>
    </xf>
    <xf numFmtId="0" fontId="13" fillId="0" borderId="0" xfId="1" applyFont="1"/>
    <xf numFmtId="0" fontId="15" fillId="0" borderId="0" xfId="1" applyFont="1"/>
    <xf numFmtId="0" fontId="16" fillId="0" borderId="0" xfId="1" applyFont="1"/>
    <xf numFmtId="0" fontId="14" fillId="0" borderId="0" xfId="0" applyFont="1"/>
    <xf numFmtId="0" fontId="17" fillId="0" borderId="0" xfId="1" applyFont="1"/>
    <xf numFmtId="0" fontId="5" fillId="0" borderId="0" xfId="2" applyBorder="1" applyAlignment="1" applyProtection="1">
      <alignment horizontal="center" vertical="center"/>
    </xf>
    <xf numFmtId="0" fontId="12" fillId="0" borderId="0" xfId="0" applyFont="1" applyAlignment="1">
      <alignment vertical="center"/>
    </xf>
    <xf numFmtId="166" fontId="9" fillId="0" borderId="0" xfId="3" applyNumberFormat="1" applyFont="1"/>
    <xf numFmtId="3" fontId="9" fillId="0" borderId="0" xfId="3" applyNumberFormat="1" applyFont="1"/>
    <xf numFmtId="168" fontId="1" fillId="0" borderId="0" xfId="0" applyNumberFormat="1" applyFont="1" applyAlignment="1">
      <alignment vertical="center"/>
    </xf>
    <xf numFmtId="168" fontId="1" fillId="0" borderId="0" xfId="5" applyNumberFormat="1" applyFont="1" applyFill="1" applyAlignment="1">
      <alignment vertical="center"/>
    </xf>
    <xf numFmtId="168" fontId="1" fillId="0" borderId="0" xfId="5" applyNumberFormat="1" applyFont="1" applyAlignment="1">
      <alignment vertical="center"/>
    </xf>
    <xf numFmtId="168" fontId="1" fillId="0" borderId="0" xfId="3" applyNumberFormat="1" applyFont="1" applyAlignment="1">
      <alignment vertical="center"/>
    </xf>
    <xf numFmtId="168" fontId="9" fillId="0" borderId="0" xfId="5" applyNumberFormat="1" applyFont="1" applyFill="1"/>
    <xf numFmtId="168" fontId="9" fillId="0" borderId="0" xfId="5" applyNumberFormat="1" applyFont="1" applyFill="1" applyAlignment="1">
      <alignment vertical="center"/>
    </xf>
    <xf numFmtId="164" fontId="2" fillId="0" borderId="0" xfId="5" applyNumberFormat="1" applyFont="1" applyFill="1" applyAlignment="1">
      <alignment vertical="center"/>
    </xf>
    <xf numFmtId="164" fontId="1" fillId="0" borderId="0" xfId="0" applyNumberFormat="1" applyFont="1" applyAlignment="1">
      <alignment vertical="center"/>
    </xf>
    <xf numFmtId="166" fontId="9" fillId="2" borderId="0" xfId="4" applyNumberFormat="1" applyFont="1" applyFill="1" applyAlignment="1" applyProtection="1">
      <alignment horizontal="left"/>
    </xf>
    <xf numFmtId="0" fontId="9" fillId="2" borderId="0" xfId="3" applyFont="1" applyFill="1"/>
    <xf numFmtId="43" fontId="9" fillId="2" borderId="0" xfId="5" applyFont="1" applyFill="1" applyProtection="1"/>
    <xf numFmtId="166" fontId="10" fillId="0" borderId="0" xfId="3" applyNumberFormat="1" applyFont="1" applyAlignment="1">
      <alignment horizontal="centerContinuous"/>
    </xf>
    <xf numFmtId="3" fontId="18" fillId="0" borderId="0" xfId="3" applyNumberFormat="1" applyFont="1" applyAlignment="1">
      <alignment horizontal="center"/>
    </xf>
    <xf numFmtId="166" fontId="9" fillId="0" borderId="0" xfId="3" applyNumberFormat="1" applyFont="1" applyAlignment="1">
      <alignment horizontal="centerContinuous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164" fontId="19" fillId="0" borderId="0" xfId="5" applyNumberFormat="1" applyFont="1" applyFill="1" applyAlignment="1">
      <alignment vertical="center"/>
    </xf>
    <xf numFmtId="168" fontId="19" fillId="0" borderId="0" xfId="5" applyNumberFormat="1" applyFont="1" applyFill="1" applyAlignment="1">
      <alignment vertical="center"/>
    </xf>
    <xf numFmtId="164" fontId="20" fillId="0" borderId="0" xfId="0" applyNumberFormat="1" applyFont="1" applyAlignment="1">
      <alignment vertical="center"/>
    </xf>
    <xf numFmtId="164" fontId="20" fillId="0" borderId="0" xfId="5" applyNumberFormat="1" applyFont="1" applyFill="1" applyAlignment="1">
      <alignment vertical="center"/>
    </xf>
    <xf numFmtId="168" fontId="20" fillId="0" borderId="0" xfId="5" applyNumberFormat="1" applyFont="1" applyFill="1" applyAlignment="1">
      <alignment vertical="center"/>
    </xf>
    <xf numFmtId="164" fontId="19" fillId="0" borderId="0" xfId="0" applyNumberFormat="1" applyFont="1" applyAlignment="1">
      <alignment vertical="center"/>
    </xf>
    <xf numFmtId="164" fontId="22" fillId="0" borderId="0" xfId="1" applyNumberFormat="1" applyFont="1"/>
    <xf numFmtId="0" fontId="21" fillId="0" borderId="0" xfId="1" applyFont="1"/>
    <xf numFmtId="0" fontId="21" fillId="0" borderId="0" xfId="3" applyFont="1"/>
    <xf numFmtId="0" fontId="21" fillId="0" borderId="0" xfId="6" applyFont="1"/>
    <xf numFmtId="164" fontId="22" fillId="0" borderId="0" xfId="6" applyNumberFormat="1" applyFont="1"/>
    <xf numFmtId="0" fontId="21" fillId="2" borderId="0" xfId="6" applyFont="1" applyFill="1"/>
    <xf numFmtId="166" fontId="21" fillId="0" borderId="0" xfId="6" applyNumberFormat="1" applyFont="1"/>
    <xf numFmtId="168" fontId="21" fillId="0" borderId="0" xfId="5" applyNumberFormat="1" applyFont="1" applyFill="1"/>
    <xf numFmtId="168" fontId="21" fillId="0" borderId="0" xfId="6" applyNumberFormat="1" applyFont="1"/>
    <xf numFmtId="168" fontId="22" fillId="2" borderId="0" xfId="5" applyNumberFormat="1" applyFont="1" applyFill="1" applyAlignment="1" applyProtection="1">
      <alignment horizontal="left" vertical="center"/>
    </xf>
    <xf numFmtId="164" fontId="21" fillId="0" borderId="0" xfId="6" applyNumberFormat="1" applyFont="1"/>
    <xf numFmtId="164" fontId="21" fillId="2" borderId="0" xfId="6" applyNumberFormat="1" applyFont="1" applyFill="1"/>
    <xf numFmtId="169" fontId="1" fillId="0" borderId="0" xfId="8" applyNumberFormat="1" applyFont="1" applyAlignment="1">
      <alignment vertical="center"/>
    </xf>
    <xf numFmtId="166" fontId="9" fillId="2" borderId="0" xfId="3" applyNumberFormat="1" applyFont="1" applyFill="1"/>
    <xf numFmtId="166" fontId="9" fillId="0" borderId="0" xfId="1" applyNumberFormat="1" applyFont="1"/>
    <xf numFmtId="20" fontId="1" fillId="0" borderId="0" xfId="0" applyNumberFormat="1" applyFont="1" applyAlignment="1">
      <alignment vertical="center"/>
    </xf>
    <xf numFmtId="166" fontId="22" fillId="0" borderId="0" xfId="1" applyNumberFormat="1" applyFont="1"/>
    <xf numFmtId="166" fontId="10" fillId="0" borderId="1" xfId="3" applyNumberFormat="1" applyFont="1" applyBorder="1"/>
    <xf numFmtId="168" fontId="21" fillId="0" borderId="0" xfId="4" applyNumberFormat="1" applyFont="1" applyFill="1" applyAlignment="1" applyProtection="1">
      <alignment horizontal="left"/>
    </xf>
    <xf numFmtId="164" fontId="9" fillId="0" borderId="0" xfId="1" applyNumberFormat="1" applyFont="1"/>
    <xf numFmtId="164" fontId="9" fillId="0" borderId="0" xfId="3" applyNumberFormat="1" applyFont="1"/>
    <xf numFmtId="166" fontId="9" fillId="0" borderId="0" xfId="5" applyNumberFormat="1" applyFont="1" applyFill="1" applyProtection="1"/>
    <xf numFmtId="0" fontId="10" fillId="0" borderId="1" xfId="3" applyFont="1" applyBorder="1" applyAlignment="1">
      <alignment horizontal="centerContinuous"/>
    </xf>
    <xf numFmtId="168" fontId="21" fillId="0" borderId="0" xfId="1" applyNumberFormat="1" applyFont="1"/>
    <xf numFmtId="168" fontId="9" fillId="0" borderId="0" xfId="1" applyNumberFormat="1" applyFont="1"/>
    <xf numFmtId="0" fontId="23" fillId="0" borderId="0" xfId="0" applyFont="1" applyAlignment="1">
      <alignment vertical="center"/>
    </xf>
    <xf numFmtId="164" fontId="23" fillId="0" borderId="0" xfId="5" applyNumberFormat="1" applyFont="1" applyFill="1" applyAlignment="1">
      <alignment vertical="center"/>
    </xf>
    <xf numFmtId="0" fontId="24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166" fontId="24" fillId="0" borderId="0" xfId="5" applyNumberFormat="1" applyFont="1" applyFill="1" applyAlignment="1">
      <alignment vertical="center"/>
    </xf>
    <xf numFmtId="164" fontId="24" fillId="0" borderId="0" xfId="5" applyNumberFormat="1" applyFont="1" applyFill="1" applyAlignment="1">
      <alignment vertical="center"/>
    </xf>
    <xf numFmtId="168" fontId="23" fillId="0" borderId="0" xfId="5" applyNumberFormat="1" applyFont="1" applyFill="1" applyAlignment="1">
      <alignment vertical="center"/>
    </xf>
    <xf numFmtId="166" fontId="24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168" fontId="24" fillId="0" borderId="0" xfId="5" applyNumberFormat="1" applyFont="1" applyFill="1" applyAlignment="1">
      <alignment vertical="center"/>
    </xf>
    <xf numFmtId="0" fontId="25" fillId="0" borderId="3" xfId="0" applyFont="1" applyBorder="1" applyAlignment="1">
      <alignment horizontal="center"/>
    </xf>
    <xf numFmtId="164" fontId="23" fillId="0" borderId="0" xfId="1" applyNumberFormat="1" applyFont="1" applyAlignment="1">
      <alignment horizontal="right" vertical="center"/>
    </xf>
    <xf numFmtId="168" fontId="26" fillId="0" borderId="0" xfId="4" applyNumberFormat="1" applyFont="1" applyFill="1" applyAlignment="1" applyProtection="1">
      <alignment horizontal="left"/>
    </xf>
    <xf numFmtId="164" fontId="26" fillId="0" borderId="0" xfId="4" applyNumberFormat="1" applyFont="1" applyFill="1" applyAlignment="1" applyProtection="1">
      <alignment horizontal="left"/>
    </xf>
    <xf numFmtId="166" fontId="26" fillId="2" borderId="0" xfId="4" applyNumberFormat="1" applyFont="1" applyFill="1" applyAlignment="1" applyProtection="1">
      <alignment horizontal="left"/>
    </xf>
    <xf numFmtId="166" fontId="26" fillId="0" borderId="0" xfId="4" applyNumberFormat="1" applyFont="1" applyFill="1" applyAlignment="1" applyProtection="1">
      <alignment horizontal="left"/>
    </xf>
    <xf numFmtId="168" fontId="26" fillId="0" borderId="0" xfId="5" applyNumberFormat="1" applyFont="1" applyFill="1" applyAlignment="1" applyProtection="1">
      <alignment horizontal="left"/>
    </xf>
    <xf numFmtId="167" fontId="26" fillId="0" borderId="0" xfId="3" applyNumberFormat="1" applyFont="1" applyAlignment="1">
      <alignment horizontal="left"/>
    </xf>
    <xf numFmtId="168" fontId="26" fillId="0" borderId="0" xfId="3" applyNumberFormat="1" applyFont="1" applyAlignment="1">
      <alignment horizontal="left"/>
    </xf>
    <xf numFmtId="164" fontId="27" fillId="0" borderId="0" xfId="1" applyNumberFormat="1" applyFont="1"/>
    <xf numFmtId="0" fontId="28" fillId="0" borderId="0" xfId="0" applyFont="1"/>
    <xf numFmtId="168" fontId="24" fillId="0" borderId="0" xfId="0" applyNumberFormat="1" applyFont="1" applyAlignment="1">
      <alignment vertical="center"/>
    </xf>
    <xf numFmtId="3" fontId="24" fillId="0" borderId="0" xfId="0" applyNumberFormat="1" applyFont="1" applyAlignment="1">
      <alignment vertical="center"/>
    </xf>
    <xf numFmtId="166" fontId="26" fillId="0" borderId="0" xfId="3" applyNumberFormat="1" applyFont="1" applyAlignment="1">
      <alignment horizontal="left"/>
    </xf>
    <xf numFmtId="168" fontId="24" fillId="2" borderId="0" xfId="0" applyNumberFormat="1" applyFont="1" applyFill="1" applyAlignment="1">
      <alignment vertical="center"/>
    </xf>
    <xf numFmtId="3" fontId="24" fillId="2" borderId="0" xfId="0" applyNumberFormat="1" applyFont="1" applyFill="1" applyAlignment="1">
      <alignment vertical="center"/>
    </xf>
    <xf numFmtId="164" fontId="26" fillId="0" borderId="0" xfId="3" applyNumberFormat="1" applyFont="1" applyAlignment="1">
      <alignment horizontal="left"/>
    </xf>
    <xf numFmtId="164" fontId="26" fillId="2" borderId="0" xfId="3" applyNumberFormat="1" applyFont="1" applyFill="1" applyAlignment="1">
      <alignment horizontal="left"/>
    </xf>
    <xf numFmtId="166" fontId="26" fillId="2" borderId="0" xfId="3" applyNumberFormat="1" applyFont="1" applyFill="1" applyAlignment="1">
      <alignment horizontal="left"/>
    </xf>
    <xf numFmtId="0" fontId="26" fillId="0" borderId="0" xfId="3" applyFont="1"/>
    <xf numFmtId="167" fontId="26" fillId="2" borderId="0" xfId="3" applyNumberFormat="1" applyFont="1" applyFill="1" applyAlignment="1">
      <alignment horizontal="left"/>
    </xf>
    <xf numFmtId="43" fontId="26" fillId="0" borderId="0" xfId="5" applyFont="1" applyFill="1" applyAlignment="1" applyProtection="1">
      <alignment horizontal="left"/>
    </xf>
    <xf numFmtId="164" fontId="27" fillId="0" borderId="0" xfId="6" applyNumberFormat="1" applyFont="1"/>
    <xf numFmtId="0" fontId="27" fillId="0" borderId="0" xfId="3" applyFont="1" applyAlignment="1">
      <alignment horizontal="left"/>
    </xf>
    <xf numFmtId="0" fontId="27" fillId="0" borderId="0" xfId="3" applyFont="1"/>
    <xf numFmtId="3" fontId="26" fillId="0" borderId="0" xfId="6" applyNumberFormat="1" applyFont="1"/>
    <xf numFmtId="166" fontId="26" fillId="0" borderId="0" xfId="6" applyNumberFormat="1" applyFont="1" applyAlignment="1">
      <alignment horizontal="left"/>
    </xf>
    <xf numFmtId="166" fontId="26" fillId="0" borderId="0" xfId="6" applyNumberFormat="1" applyFont="1"/>
    <xf numFmtId="168" fontId="26" fillId="0" borderId="0" xfId="6" applyNumberFormat="1" applyFont="1"/>
    <xf numFmtId="168" fontId="27" fillId="0" borderId="0" xfId="5" applyNumberFormat="1" applyFont="1" applyFill="1" applyAlignment="1" applyProtection="1">
      <alignment horizontal="left"/>
    </xf>
    <xf numFmtId="0" fontId="26" fillId="0" borderId="0" xfId="3" applyFont="1" applyAlignment="1">
      <alignment horizontal="left"/>
    </xf>
    <xf numFmtId="168" fontId="27" fillId="0" borderId="0" xfId="5" applyNumberFormat="1" applyFont="1" applyFill="1" applyAlignment="1" applyProtection="1">
      <alignment horizontal="center"/>
    </xf>
    <xf numFmtId="166" fontId="29" fillId="0" borderId="0" xfId="3" applyNumberFormat="1" applyFont="1" applyAlignment="1">
      <alignment horizontal="left"/>
    </xf>
    <xf numFmtId="3" fontId="30" fillId="0" borderId="2" xfId="0" applyNumberFormat="1" applyFont="1" applyBorder="1" applyAlignment="1">
      <alignment horizontal="right" vertical="center" wrapText="1"/>
    </xf>
    <xf numFmtId="166" fontId="27" fillId="0" borderId="0" xfId="3" applyNumberFormat="1" applyFont="1" applyAlignment="1">
      <alignment horizontal="left"/>
    </xf>
    <xf numFmtId="168" fontId="27" fillId="0" borderId="0" xfId="5" applyNumberFormat="1" applyFont="1" applyFill="1" applyBorder="1" applyAlignment="1" applyProtection="1">
      <alignment horizontal="left"/>
    </xf>
    <xf numFmtId="168" fontId="27" fillId="0" borderId="0" xfId="6" applyNumberFormat="1" applyFont="1" applyAlignment="1">
      <alignment horizontal="left"/>
    </xf>
    <xf numFmtId="0" fontId="27" fillId="0" borderId="0" xfId="6" applyFont="1"/>
    <xf numFmtId="164" fontId="27" fillId="0" borderId="0" xfId="3" applyNumberFormat="1" applyFont="1"/>
    <xf numFmtId="164" fontId="27" fillId="2" borderId="0" xfId="3" applyNumberFormat="1" applyFont="1" applyFill="1"/>
    <xf numFmtId="166" fontId="26" fillId="0" borderId="0" xfId="0" applyNumberFormat="1" applyFont="1" applyAlignment="1">
      <alignment vertical="center"/>
    </xf>
    <xf numFmtId="164" fontId="27" fillId="0" borderId="0" xfId="1" applyNumberFormat="1" applyFont="1" applyAlignment="1">
      <alignment horizontal="right" vertical="center"/>
    </xf>
    <xf numFmtId="166" fontId="27" fillId="0" borderId="0" xfId="4" applyNumberFormat="1" applyFont="1" applyFill="1" applyAlignment="1" applyProtection="1">
      <alignment horizontal="left"/>
    </xf>
    <xf numFmtId="0" fontId="32" fillId="0" borderId="0" xfId="0" applyFont="1" applyAlignment="1">
      <alignment vertical="center" wrapText="1"/>
    </xf>
    <xf numFmtId="164" fontId="27" fillId="0" borderId="0" xfId="4" applyNumberFormat="1" applyFont="1" applyFill="1" applyAlignment="1" applyProtection="1">
      <alignment horizontal="left"/>
    </xf>
    <xf numFmtId="41" fontId="26" fillId="0" borderId="0" xfId="4" applyNumberFormat="1" applyFont="1" applyFill="1" applyAlignment="1" applyProtection="1">
      <alignment horizontal="left"/>
    </xf>
    <xf numFmtId="164" fontId="26" fillId="0" borderId="0" xfId="0" applyNumberFormat="1" applyFont="1" applyAlignment="1">
      <alignment vertical="center"/>
    </xf>
    <xf numFmtId="166" fontId="23" fillId="0" borderId="0" xfId="5" applyNumberFormat="1" applyFont="1" applyFill="1" applyAlignment="1">
      <alignment vertical="center"/>
    </xf>
    <xf numFmtId="164" fontId="10" fillId="0" borderId="0" xfId="3" applyNumberFormat="1" applyFont="1" applyAlignment="1">
      <alignment horizontal="centerContinuous"/>
    </xf>
    <xf numFmtId="41" fontId="27" fillId="0" borderId="0" xfId="4" applyNumberFormat="1" applyFont="1" applyFill="1" applyAlignment="1" applyProtection="1">
      <alignment horizontal="left"/>
    </xf>
    <xf numFmtId="166" fontId="2" fillId="0" borderId="0" xfId="5" applyNumberFormat="1" applyFont="1" applyFill="1" applyAlignment="1">
      <alignment vertical="center"/>
    </xf>
    <xf numFmtId="3" fontId="33" fillId="0" borderId="0" xfId="0" applyNumberFormat="1" applyFont="1" applyAlignment="1">
      <alignment horizontal="right" vertical="center"/>
    </xf>
    <xf numFmtId="166" fontId="33" fillId="0" borderId="0" xfId="0" applyNumberFormat="1" applyFont="1" applyAlignment="1">
      <alignment horizontal="right" vertical="center"/>
    </xf>
    <xf numFmtId="164" fontId="33" fillId="0" borderId="0" xfId="0" applyNumberFormat="1" applyFont="1" applyAlignment="1">
      <alignment horizontal="right" vertical="center"/>
    </xf>
    <xf numFmtId="166" fontId="26" fillId="0" borderId="0" xfId="4" applyNumberFormat="1" applyFont="1" applyFill="1" applyAlignment="1" applyProtection="1">
      <alignment horizontal="left" vertical="center"/>
    </xf>
    <xf numFmtId="164" fontId="26" fillId="0" borderId="0" xfId="4" applyNumberFormat="1" applyFont="1" applyFill="1" applyAlignment="1" applyProtection="1">
      <alignment horizontal="left" vertical="center"/>
    </xf>
    <xf numFmtId="0" fontId="2" fillId="0" borderId="0" xfId="3" applyFont="1" applyAlignment="1">
      <alignment horizontal="centerContinuous"/>
    </xf>
    <xf numFmtId="0" fontId="25" fillId="0" borderId="0" xfId="0" applyFont="1"/>
    <xf numFmtId="43" fontId="1" fillId="0" borderId="0" xfId="5" applyFont="1" applyFill="1" applyAlignment="1">
      <alignment vertical="center"/>
    </xf>
    <xf numFmtId="3" fontId="8" fillId="0" borderId="0" xfId="3" applyNumberFormat="1" applyFont="1"/>
    <xf numFmtId="3" fontId="8" fillId="0" borderId="0" xfId="0" applyNumberFormat="1" applyFont="1"/>
    <xf numFmtId="43" fontId="9" fillId="0" borderId="0" xfId="5" applyFont="1"/>
    <xf numFmtId="168" fontId="22" fillId="0" borderId="0" xfId="5" applyNumberFormat="1" applyFont="1" applyFill="1" applyAlignment="1" applyProtection="1">
      <alignment horizontal="left" vertical="center"/>
    </xf>
    <xf numFmtId="169" fontId="1" fillId="0" borderId="0" xfId="8" applyNumberFormat="1" applyFont="1" applyFill="1" applyAlignment="1">
      <alignment vertical="center"/>
    </xf>
    <xf numFmtId="43" fontId="9" fillId="0" borderId="0" xfId="5" applyFont="1" applyAlignment="1">
      <alignment horizontal="center"/>
    </xf>
    <xf numFmtId="167" fontId="27" fillId="0" borderId="0" xfId="3" applyNumberFormat="1" applyFont="1" applyAlignment="1">
      <alignment horizontal="left"/>
    </xf>
    <xf numFmtId="166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6" fontId="19" fillId="0" borderId="0" xfId="0" applyNumberFormat="1" applyFont="1" applyAlignment="1">
      <alignment vertical="center"/>
    </xf>
    <xf numFmtId="0" fontId="23" fillId="0" borderId="0" xfId="1" applyFont="1" applyAlignment="1">
      <alignment horizontal="left" vertical="center"/>
    </xf>
    <xf numFmtId="0" fontId="23" fillId="0" borderId="0" xfId="0" applyFont="1"/>
    <xf numFmtId="0" fontId="27" fillId="0" borderId="0" xfId="1" applyFont="1" applyAlignment="1">
      <alignment horizontal="left" vertical="center"/>
    </xf>
    <xf numFmtId="0" fontId="35" fillId="0" borderId="0" xfId="0" applyFont="1" applyAlignment="1">
      <alignment vertical="center"/>
    </xf>
    <xf numFmtId="0" fontId="24" fillId="0" borderId="0" xfId="0" applyFont="1" applyAlignment="1">
      <alignment horizontal="left" vertical="center" indent="1"/>
    </xf>
    <xf numFmtId="3" fontId="1" fillId="0" borderId="0" xfId="0" applyNumberFormat="1" applyFont="1" applyAlignment="1">
      <alignment vertical="center"/>
    </xf>
    <xf numFmtId="0" fontId="26" fillId="0" borderId="0" xfId="0" applyFont="1" applyAlignment="1">
      <alignment vertical="center"/>
    </xf>
    <xf numFmtId="43" fontId="1" fillId="0" borderId="0" xfId="5" applyFont="1" applyAlignment="1">
      <alignment vertical="center"/>
    </xf>
    <xf numFmtId="9" fontId="1" fillId="0" borderId="0" xfId="8" applyFont="1" applyAlignment="1">
      <alignment vertical="center"/>
    </xf>
    <xf numFmtId="164" fontId="61" fillId="0" borderId="0" xfId="0" applyNumberFormat="1" applyFont="1" applyAlignment="1">
      <alignment horizontal="right" vertical="center"/>
    </xf>
    <xf numFmtId="0" fontId="0" fillId="0" borderId="0" xfId="0" applyAlignment="1">
      <alignment horizontal="justify" vertical="justify" wrapText="1"/>
    </xf>
    <xf numFmtId="0" fontId="25" fillId="0" borderId="6" xfId="0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166" fontId="27" fillId="0" borderId="0" xfId="8533" applyNumberFormat="1" applyFont="1" applyFill="1" applyAlignment="1" applyProtection="1">
      <alignment horizontal="left"/>
    </xf>
    <xf numFmtId="166" fontId="27" fillId="0" borderId="0" xfId="8533" applyNumberFormat="1" applyFont="1" applyFill="1" applyAlignment="1" applyProtection="1">
      <alignment horizontal="left" vertical="center"/>
    </xf>
    <xf numFmtId="166" fontId="26" fillId="0" borderId="0" xfId="8533" applyNumberFormat="1" applyFont="1" applyFill="1" applyAlignment="1" applyProtection="1">
      <alignment horizontal="left"/>
    </xf>
    <xf numFmtId="169" fontId="9" fillId="0" borderId="0" xfId="8" applyNumberFormat="1" applyFont="1"/>
    <xf numFmtId="169" fontId="24" fillId="0" borderId="0" xfId="8" applyNumberFormat="1" applyFont="1" applyFill="1" applyAlignment="1">
      <alignment vertical="center"/>
    </xf>
    <xf numFmtId="0" fontId="25" fillId="0" borderId="3" xfId="0" applyFont="1" applyBorder="1" applyAlignment="1">
      <alignment horizontal="center" vertical="center"/>
    </xf>
    <xf numFmtId="14" fontId="34" fillId="0" borderId="19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left" vertical="center" wrapText="1" indent="1"/>
    </xf>
    <xf numFmtId="0" fontId="24" fillId="0" borderId="0" xfId="0" applyFont="1" applyAlignment="1">
      <alignment horizontal="left" vertical="center" indent="2"/>
    </xf>
    <xf numFmtId="0" fontId="24" fillId="0" borderId="0" xfId="0" applyFont="1" applyAlignment="1">
      <alignment horizontal="left" vertical="center" wrapText="1" indent="1"/>
    </xf>
    <xf numFmtId="0" fontId="25" fillId="0" borderId="0" xfId="1" applyFont="1" applyAlignment="1">
      <alignment horizontal="left" vertical="center" indent="1"/>
    </xf>
    <xf numFmtId="0" fontId="24" fillId="0" borderId="0" xfId="0" applyFont="1" applyAlignment="1">
      <alignment horizontal="left" indent="2"/>
    </xf>
    <xf numFmtId="0" fontId="61" fillId="0" borderId="0" xfId="1" applyFont="1" applyAlignment="1">
      <alignment horizontal="left" vertical="center" indent="2"/>
    </xf>
    <xf numFmtId="0" fontId="61" fillId="0" borderId="0" xfId="1" applyFont="1" applyAlignment="1">
      <alignment horizontal="left" vertical="center" indent="3"/>
    </xf>
    <xf numFmtId="0" fontId="25" fillId="0" borderId="0" xfId="0" applyFont="1" applyAlignment="1">
      <alignment horizontal="left" vertical="center"/>
    </xf>
    <xf numFmtId="0" fontId="61" fillId="0" borderId="0" xfId="1" applyFont="1" applyAlignment="1">
      <alignment horizontal="left" vertical="center" indent="1"/>
    </xf>
    <xf numFmtId="0" fontId="25" fillId="0" borderId="0" xfId="1" applyFont="1" applyAlignment="1">
      <alignment horizontal="left" vertical="center"/>
    </xf>
    <xf numFmtId="0" fontId="23" fillId="0" borderId="0" xfId="0" applyFont="1" applyAlignment="1">
      <alignment horizontal="left" vertical="center" indent="2"/>
    </xf>
    <xf numFmtId="0" fontId="25" fillId="0" borderId="20" xfId="1" applyFont="1" applyBorder="1" applyAlignment="1">
      <alignment horizontal="left" vertical="center"/>
    </xf>
    <xf numFmtId="0" fontId="61" fillId="0" borderId="0" xfId="1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1" fillId="0" borderId="0" xfId="0" applyFont="1" applyAlignment="1">
      <alignment horizontal="justify" vertical="justify" wrapText="1"/>
    </xf>
    <xf numFmtId="0" fontId="0" fillId="0" borderId="0" xfId="0" applyAlignment="1">
      <alignment horizontal="justify" vertical="justify" wrapText="1"/>
    </xf>
    <xf numFmtId="0" fontId="34" fillId="0" borderId="0" xfId="0" applyFont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25" fillId="0" borderId="5" xfId="0" applyFont="1" applyBorder="1" applyAlignment="1">
      <alignment horizontal="center"/>
    </xf>
    <xf numFmtId="0" fontId="1" fillId="0" borderId="0" xfId="0" applyFont="1"/>
    <xf numFmtId="0" fontId="65" fillId="0" borderId="0" xfId="0" applyFont="1" applyAlignment="1">
      <alignment horizontal="center"/>
    </xf>
    <xf numFmtId="0" fontId="66" fillId="0" borderId="0" xfId="0" applyFont="1" applyAlignment="1">
      <alignment vertical="center"/>
    </xf>
    <xf numFmtId="0" fontId="65" fillId="0" borderId="0" xfId="0" applyFont="1" applyAlignment="1">
      <alignment horizontal="center" vertical="center"/>
    </xf>
    <xf numFmtId="0" fontId="65" fillId="0" borderId="4" xfId="0" applyFont="1" applyBorder="1" applyAlignment="1">
      <alignment horizontal="center"/>
    </xf>
    <xf numFmtId="0" fontId="65" fillId="0" borderId="3" xfId="0" applyFont="1" applyBorder="1" applyAlignment="1">
      <alignment horizontal="center"/>
    </xf>
    <xf numFmtId="0" fontId="65" fillId="0" borderId="4" xfId="0" applyFont="1" applyBorder="1" applyAlignment="1">
      <alignment horizontal="center"/>
    </xf>
    <xf numFmtId="0" fontId="65" fillId="0" borderId="3" xfId="0" applyFont="1" applyBorder="1" applyAlignment="1">
      <alignment horizontal="center" vertical="center"/>
    </xf>
    <xf numFmtId="0" fontId="67" fillId="0" borderId="3" xfId="0" applyFont="1" applyBorder="1" applyAlignment="1">
      <alignment horizontal="center"/>
    </xf>
    <xf numFmtId="0" fontId="67" fillId="0" borderId="0" xfId="0" applyFont="1"/>
    <xf numFmtId="0" fontId="68" fillId="0" borderId="0" xfId="0" applyFont="1" applyAlignment="1">
      <alignment vertical="center"/>
    </xf>
    <xf numFmtId="175" fontId="23" fillId="0" borderId="0" xfId="5" applyNumberFormat="1" applyFont="1" applyBorder="1"/>
    <xf numFmtId="175" fontId="23" fillId="0" borderId="0" xfId="5" applyNumberFormat="1" applyFont="1" applyFill="1" applyBorder="1"/>
    <xf numFmtId="9" fontId="67" fillId="0" borderId="0" xfId="8" applyFont="1" applyBorder="1"/>
    <xf numFmtId="0" fontId="67" fillId="0" borderId="0" xfId="0" applyFont="1" applyAlignment="1">
      <alignment vertical="center"/>
    </xf>
    <xf numFmtId="175" fontId="24" fillId="0" borderId="0" xfId="5" applyNumberFormat="1" applyFont="1" applyBorder="1"/>
    <xf numFmtId="175" fontId="24" fillId="0" borderId="0" xfId="5" applyNumberFormat="1" applyFont="1" applyFill="1" applyBorder="1"/>
    <xf numFmtId="175" fontId="67" fillId="0" borderId="0" xfId="5" applyNumberFormat="1" applyFont="1" applyBorder="1"/>
    <xf numFmtId="176" fontId="1" fillId="0" borderId="0" xfId="0" applyNumberFormat="1" applyFont="1"/>
    <xf numFmtId="169" fontId="24" fillId="0" borderId="0" xfId="8" applyNumberFormat="1" applyFont="1" applyBorder="1"/>
    <xf numFmtId="169" fontId="24" fillId="0" borderId="0" xfId="8" applyNumberFormat="1" applyFont="1" applyFill="1" applyBorder="1"/>
    <xf numFmtId="169" fontId="67" fillId="0" borderId="0" xfId="8" applyNumberFormat="1" applyFont="1" applyAlignment="1">
      <alignment vertical="center"/>
    </xf>
    <xf numFmtId="169" fontId="67" fillId="0" borderId="0" xfId="8" applyNumberFormat="1" applyFont="1" applyBorder="1"/>
    <xf numFmtId="169" fontId="67" fillId="0" borderId="0" xfId="8" applyNumberFormat="1" applyFont="1"/>
    <xf numFmtId="0" fontId="24" fillId="0" borderId="0" xfId="0" applyFont="1"/>
    <xf numFmtId="10" fontId="24" fillId="0" borderId="0" xfId="8" applyNumberFormat="1" applyFont="1"/>
    <xf numFmtId="177" fontId="24" fillId="0" borderId="0" xfId="0" applyNumberFormat="1" applyFont="1"/>
    <xf numFmtId="168" fontId="24" fillId="0" borderId="0" xfId="5" applyNumberFormat="1" applyFont="1" applyBorder="1"/>
    <xf numFmtId="168" fontId="24" fillId="0" borderId="0" xfId="5" applyNumberFormat="1" applyFont="1" applyFill="1" applyBorder="1"/>
    <xf numFmtId="1" fontId="67" fillId="0" borderId="0" xfId="0" applyNumberFormat="1" applyFont="1" applyAlignment="1">
      <alignment horizontal="right" vertical="center"/>
    </xf>
    <xf numFmtId="168" fontId="67" fillId="0" borderId="0" xfId="5" applyNumberFormat="1" applyFont="1" applyBorder="1"/>
    <xf numFmtId="169" fontId="67" fillId="0" borderId="0" xfId="0" applyNumberFormat="1" applyFont="1"/>
    <xf numFmtId="168" fontId="23" fillId="0" borderId="0" xfId="5" applyNumberFormat="1" applyFont="1" applyFill="1"/>
    <xf numFmtId="168" fontId="68" fillId="0" borderId="0" xfId="5" applyNumberFormat="1" applyFont="1" applyFill="1"/>
    <xf numFmtId="168" fontId="24" fillId="0" borderId="0" xfId="0" applyNumberFormat="1" applyFont="1"/>
    <xf numFmtId="1" fontId="67" fillId="0" borderId="0" xfId="0" applyNumberFormat="1" applyFont="1" applyAlignment="1">
      <alignment vertical="center"/>
    </xf>
    <xf numFmtId="168" fontId="67" fillId="0" borderId="0" xfId="0" applyNumberFormat="1" applyFont="1"/>
    <xf numFmtId="1" fontId="68" fillId="0" borderId="0" xfId="0" applyNumberFormat="1" applyFont="1" applyAlignment="1">
      <alignment vertical="center"/>
    </xf>
    <xf numFmtId="175" fontId="67" fillId="0" borderId="0" xfId="5" applyNumberFormat="1" applyFont="1" applyFill="1" applyBorder="1"/>
    <xf numFmtId="175" fontId="67" fillId="0" borderId="0" xfId="0" applyNumberFormat="1" applyFont="1" applyAlignment="1">
      <alignment vertical="center"/>
    </xf>
    <xf numFmtId="168" fontId="67" fillId="0" borderId="0" xfId="5" applyNumberFormat="1" applyFont="1" applyFill="1" applyBorder="1"/>
    <xf numFmtId="178" fontId="67" fillId="0" borderId="0" xfId="0" applyNumberFormat="1" applyFont="1" applyAlignment="1">
      <alignment vertical="center"/>
    </xf>
    <xf numFmtId="0" fontId="67" fillId="0" borderId="0" xfId="0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7" fillId="0" borderId="21" xfId="0" applyFont="1" applyBorder="1" applyAlignment="1">
      <alignment horizontal="center"/>
    </xf>
    <xf numFmtId="175" fontId="24" fillId="2" borderId="0" xfId="5" applyNumberFormat="1" applyFont="1" applyFill="1" applyBorder="1"/>
    <xf numFmtId="175" fontId="24" fillId="0" borderId="0" xfId="5" applyNumberFormat="1" applyFont="1" applyFill="1" applyBorder="1" applyAlignment="1">
      <alignment horizontal="right"/>
    </xf>
    <xf numFmtId="175" fontId="24" fillId="0" borderId="0" xfId="0" applyNumberFormat="1" applyFont="1"/>
    <xf numFmtId="168" fontId="24" fillId="0" borderId="0" xfId="5" applyNumberFormat="1" applyFont="1" applyFill="1"/>
    <xf numFmtId="168" fontId="24" fillId="0" borderId="0" xfId="5" applyNumberFormat="1" applyFont="1"/>
    <xf numFmtId="178" fontId="23" fillId="0" borderId="0" xfId="0" applyNumberFormat="1" applyFont="1" applyAlignment="1">
      <alignment horizontal="right"/>
    </xf>
    <xf numFmtId="179" fontId="23" fillId="0" borderId="0" xfId="0" applyNumberFormat="1" applyFont="1"/>
    <xf numFmtId="0" fontId="67" fillId="0" borderId="0" xfId="0" applyFont="1" applyAlignment="1">
      <alignment horizontal="left" vertical="center" indent="1"/>
    </xf>
    <xf numFmtId="178" fontId="24" fillId="0" borderId="0" xfId="5" applyNumberFormat="1" applyFont="1" applyFill="1" applyAlignment="1">
      <alignment horizontal="right"/>
    </xf>
    <xf numFmtId="179" fontId="24" fillId="0" borderId="0" xfId="0" applyNumberFormat="1" applyFont="1"/>
    <xf numFmtId="0" fontId="73" fillId="0" borderId="0" xfId="0" applyFont="1"/>
    <xf numFmtId="178" fontId="67" fillId="0" borderId="0" xfId="0" applyNumberFormat="1" applyFont="1"/>
    <xf numFmtId="178" fontId="24" fillId="0" borderId="0" xfId="0" applyNumberFormat="1" applyFont="1" applyAlignment="1">
      <alignment horizontal="right"/>
    </xf>
    <xf numFmtId="178" fontId="73" fillId="0" borderId="0" xfId="0" applyNumberFormat="1" applyFont="1"/>
    <xf numFmtId="168" fontId="24" fillId="0" borderId="0" xfId="5" applyNumberFormat="1" applyFont="1" applyAlignment="1">
      <alignment horizontal="left" indent="1"/>
    </xf>
    <xf numFmtId="168" fontId="24" fillId="0" borderId="0" xfId="5" applyNumberFormat="1" applyFont="1" applyFill="1" applyAlignment="1">
      <alignment horizontal="left" indent="1"/>
    </xf>
    <xf numFmtId="168" fontId="24" fillId="0" borderId="0" xfId="5" applyNumberFormat="1" applyFont="1" applyFill="1" applyBorder="1" applyAlignment="1">
      <alignment horizontal="left" indent="1"/>
    </xf>
    <xf numFmtId="168" fontId="24" fillId="0" borderId="0" xfId="5" applyNumberFormat="1" applyFont="1" applyBorder="1" applyAlignment="1">
      <alignment horizontal="left" indent="1"/>
    </xf>
    <xf numFmtId="9" fontId="67" fillId="0" borderId="0" xfId="8" applyFont="1"/>
    <xf numFmtId="175" fontId="24" fillId="0" borderId="0" xfId="5" applyNumberFormat="1" applyFont="1" applyBorder="1" applyAlignment="1">
      <alignment horizontal="left" indent="1"/>
    </xf>
    <xf numFmtId="0" fontId="65" fillId="43" borderId="21" xfId="0" applyFont="1" applyFill="1" applyBorder="1" applyAlignment="1">
      <alignment vertical="center" wrapText="1"/>
    </xf>
    <xf numFmtId="0" fontId="74" fillId="0" borderId="0" xfId="0" applyFont="1" applyAlignment="1">
      <alignment horizontal="center" vertical="center"/>
    </xf>
    <xf numFmtId="0" fontId="68" fillId="44" borderId="0" xfId="0" applyFont="1" applyFill="1" applyAlignment="1">
      <alignment vertical="center"/>
    </xf>
    <xf numFmtId="166" fontId="68" fillId="44" borderId="0" xfId="0" applyNumberFormat="1" applyFont="1" applyFill="1" applyAlignment="1">
      <alignment horizontal="right" vertical="center"/>
    </xf>
    <xf numFmtId="164" fontId="75" fillId="44" borderId="0" xfId="8534" applyNumberFormat="1" applyFont="1" applyFill="1" applyAlignment="1" applyProtection="1">
      <alignment vertical="center"/>
    </xf>
    <xf numFmtId="0" fontId="44" fillId="0" borderId="0" xfId="0" applyFont="1" applyAlignment="1">
      <alignment vertical="center"/>
    </xf>
    <xf numFmtId="166" fontId="44" fillId="0" borderId="0" xfId="0" applyNumberFormat="1" applyFont="1" applyAlignment="1">
      <alignment vertical="center"/>
    </xf>
    <xf numFmtId="166" fontId="67" fillId="0" borderId="0" xfId="0" applyNumberFormat="1" applyFont="1" applyAlignment="1">
      <alignment horizontal="right" vertical="center"/>
    </xf>
    <xf numFmtId="166" fontId="67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164" fontId="76" fillId="0" borderId="0" xfId="8534" applyNumberFormat="1" applyFont="1" applyFill="1" applyAlignment="1" applyProtection="1">
      <alignment vertical="center"/>
    </xf>
    <xf numFmtId="164" fontId="76" fillId="0" borderId="0" xfId="8534" applyNumberFormat="1" applyFont="1" applyFill="1" applyAlignment="1" applyProtection="1">
      <alignment horizontal="right" vertical="center"/>
    </xf>
    <xf numFmtId="169" fontId="44" fillId="0" borderId="0" xfId="8" applyNumberFormat="1" applyFont="1" applyAlignment="1">
      <alignment vertical="center"/>
    </xf>
    <xf numFmtId="0" fontId="0" fillId="0" borderId="0" xfId="0" applyAlignment="1">
      <alignment horizontal="right" vertical="center"/>
    </xf>
    <xf numFmtId="0" fontId="77" fillId="43" borderId="21" xfId="0" applyFont="1" applyFill="1" applyBorder="1" applyAlignment="1">
      <alignment vertical="center"/>
    </xf>
    <xf numFmtId="169" fontId="77" fillId="43" borderId="21" xfId="8" applyNumberFormat="1" applyFont="1" applyFill="1" applyBorder="1" applyAlignment="1">
      <alignment horizontal="right" vertical="center"/>
    </xf>
    <xf numFmtId="166" fontId="0" fillId="0" borderId="0" xfId="0" applyNumberFormat="1"/>
    <xf numFmtId="0" fontId="65" fillId="0" borderId="6" xfId="0" applyFont="1" applyBorder="1" applyAlignment="1">
      <alignment horizontal="center"/>
    </xf>
    <xf numFmtId="0" fontId="65" fillId="0" borderId="23" xfId="0" applyFont="1" applyBorder="1" applyAlignment="1">
      <alignment horizontal="center"/>
    </xf>
    <xf numFmtId="166" fontId="76" fillId="0" borderId="0" xfId="8534" applyNumberFormat="1" applyFont="1" applyFill="1" applyAlignment="1" applyProtection="1">
      <alignment horizontal="right" vertical="center"/>
    </xf>
    <xf numFmtId="181" fontId="67" fillId="0" borderId="0" xfId="0" applyNumberFormat="1" applyFont="1" applyAlignment="1">
      <alignment horizontal="right" vertical="center"/>
    </xf>
    <xf numFmtId="181" fontId="76" fillId="0" borderId="0" xfId="8534" applyNumberFormat="1" applyFont="1" applyFill="1" applyAlignment="1" applyProtection="1">
      <alignment horizontal="right" vertical="center"/>
    </xf>
    <xf numFmtId="0" fontId="65" fillId="0" borderId="3" xfId="0" applyFont="1" applyBorder="1" applyAlignment="1">
      <alignment horizontal="center"/>
    </xf>
    <xf numFmtId="0" fontId="65" fillId="43" borderId="22" xfId="0" applyNumberFormat="1" applyFont="1" applyFill="1" applyBorder="1" applyAlignment="1">
      <alignment horizontal="centerContinuous" vertical="center"/>
    </xf>
  </cellXfs>
  <cellStyles count="8535">
    <cellStyle name="20% - Accent1 2" xfId="45" xr:uid="{A2FEC8FF-DDD3-40EA-BD26-6AB064C98719}"/>
    <cellStyle name="20% - Accent2 2" xfId="48" xr:uid="{6AFA5773-34C1-48FE-AACF-D0329368EE46}"/>
    <cellStyle name="20% - Accent3 2" xfId="51" xr:uid="{6DB555F9-FA94-4495-B57B-AA1CFEE27539}"/>
    <cellStyle name="20% - Accent4 2" xfId="54" xr:uid="{9D29D0D1-9D74-4970-A0DB-958E622A69F8}"/>
    <cellStyle name="20% - Accent5 2" xfId="57" xr:uid="{F0618A96-382C-443A-BB04-F862705AEC3E}"/>
    <cellStyle name="20% - Accent6 2" xfId="60" xr:uid="{103D2419-39F5-49FE-8C37-7D9AFB234656}"/>
    <cellStyle name="20% - Ênfase1 10" xfId="305" xr:uid="{EF4C8B58-5CCB-4ED0-8B8D-753789B646C8}"/>
    <cellStyle name="20% - Ênfase1 10 2" xfId="542" xr:uid="{7554E95D-8C50-432D-B3AF-6A404AD9520B}"/>
    <cellStyle name="20% - Ênfase1 10 2 2" xfId="1004" xr:uid="{15E3D837-145A-40D0-A5CE-4E2B59C1F10A}"/>
    <cellStyle name="20% - Ênfase1 10 2 2 2" xfId="2072" xr:uid="{6D1208CD-523F-4515-832F-1D122F51964D}"/>
    <cellStyle name="20% - Ênfase1 10 2 2 2 2" xfId="4178" xr:uid="{08824983-B767-4310-BAD1-1831A2F1A84B}"/>
    <cellStyle name="20% - Ênfase1 10 2 2 2 2 2" xfId="8384" xr:uid="{9EEBC592-0DA5-468C-9D5D-D0CA97BC4CB8}"/>
    <cellStyle name="20% - Ênfase1 10 2 2 2 3" xfId="6288" xr:uid="{5DD008C2-9B6E-4201-869D-F85555F2A225}"/>
    <cellStyle name="20% - Ênfase1 10 2 2 3" xfId="3123" xr:uid="{5DEDEA20-1636-4812-BF78-78A41D5112A9}"/>
    <cellStyle name="20% - Ênfase1 10 2 2 3 2" xfId="7329" xr:uid="{2AA1496A-4046-4198-9248-CCD1A7D0BD19}"/>
    <cellStyle name="20% - Ênfase1 10 2 2 4" xfId="5233" xr:uid="{22809503-E273-4458-909A-7FEE33E59636}"/>
    <cellStyle name="20% - Ênfase1 10 2 3" xfId="1618" xr:uid="{95090C91-AFEB-4A01-B0A8-2B8A5CC03112}"/>
    <cellStyle name="20% - Ênfase1 10 2 3 2" xfId="3724" xr:uid="{208C776A-1B53-47E4-9665-44E55F8B1BA3}"/>
    <cellStyle name="20% - Ênfase1 10 2 3 2 2" xfId="7930" xr:uid="{74DF9058-974C-4756-B59C-BCAEA4544D95}"/>
    <cellStyle name="20% - Ênfase1 10 2 3 3" xfId="5834" xr:uid="{A4E49928-E7C9-47D8-8ECC-635E962300BA}"/>
    <cellStyle name="20% - Ênfase1 10 2 4" xfId="2669" xr:uid="{A3DD9744-7F0F-488F-B871-B866B5C2F9B4}"/>
    <cellStyle name="20% - Ênfase1 10 2 4 2" xfId="6875" xr:uid="{5FB6794C-E3CD-4B2D-8C51-12FDB0D9642E}"/>
    <cellStyle name="20% - Ênfase1 10 2 5" xfId="4779" xr:uid="{58D20FD6-B8A7-4E9F-A5E8-A573C4E46F45}"/>
    <cellStyle name="20% - Ênfase1 10 3" xfId="771" xr:uid="{695AD44F-6A43-49F9-BBFA-AA28F72E23B6}"/>
    <cellStyle name="20% - Ênfase1 10 3 2" xfId="1840" xr:uid="{7BC469F3-88CC-4C2E-B934-C7591E3FCFEB}"/>
    <cellStyle name="20% - Ênfase1 10 3 2 2" xfId="3946" xr:uid="{AFF58729-733E-411A-8E74-05F3E2595EA1}"/>
    <cellStyle name="20% - Ênfase1 10 3 2 2 2" xfId="8152" xr:uid="{8843A7B5-22BF-4180-9ECB-58F9C9C278B4}"/>
    <cellStyle name="20% - Ênfase1 10 3 2 3" xfId="6056" xr:uid="{097FA4D2-A3D2-4F96-ACA2-97B46F765054}"/>
    <cellStyle name="20% - Ênfase1 10 3 3" xfId="2891" xr:uid="{B890C7BC-FFEC-47FF-9391-107454DDF6BB}"/>
    <cellStyle name="20% - Ênfase1 10 3 3 2" xfId="7097" xr:uid="{3BB0F161-A482-4DAD-8686-DA0FB07D6999}"/>
    <cellStyle name="20% - Ênfase1 10 3 4" xfId="5001" xr:uid="{F2AA8F4F-0575-40FA-983C-36D2F06FA4C4}"/>
    <cellStyle name="20% - Ênfase1 10 4" xfId="1385" xr:uid="{9DFB694D-B740-4E37-8875-DD9FDEEC919D}"/>
    <cellStyle name="20% - Ênfase1 10 4 2" xfId="3491" xr:uid="{E91C593A-9041-4DAC-8284-D283C27C02F5}"/>
    <cellStyle name="20% - Ênfase1 10 4 2 2" xfId="7697" xr:uid="{9F878B6D-CA32-4133-904B-A9EC8FD0CA90}"/>
    <cellStyle name="20% - Ênfase1 10 4 3" xfId="5601" xr:uid="{654B163E-E235-474F-B188-E9CD2BD10F6C}"/>
    <cellStyle name="20% - Ênfase1 10 5" xfId="2436" xr:uid="{430D225E-7F5C-40E7-863A-275BE7348420}"/>
    <cellStyle name="20% - Ênfase1 10 5 2" xfId="6642" xr:uid="{AE485FE8-2E8A-40DA-9201-E988898B2FEF}"/>
    <cellStyle name="20% - Ênfase1 10 6" xfId="4546" xr:uid="{A45CD031-BDD3-4326-9525-A25F3D31A699}"/>
    <cellStyle name="20% - Ênfase1 11" xfId="325" xr:uid="{514B3B01-DC78-40BB-ACA7-69175EB2D2B4}"/>
    <cellStyle name="20% - Ênfase1 11 2" xfId="789" xr:uid="{6AF4FABB-A776-4055-88C5-1645F1765C28}"/>
    <cellStyle name="20% - Ênfase1 11 2 2" xfId="1858" xr:uid="{2D168374-04B7-4C47-9D28-7F89451DA631}"/>
    <cellStyle name="20% - Ênfase1 11 2 2 2" xfId="3964" xr:uid="{576015D7-1A5C-41C1-97E8-90B8A637B92C}"/>
    <cellStyle name="20% - Ênfase1 11 2 2 2 2" xfId="8170" xr:uid="{3AB5062A-1EA3-4A08-A3AE-BA2C060397D5}"/>
    <cellStyle name="20% - Ênfase1 11 2 2 3" xfId="6074" xr:uid="{CE411AA2-41D6-4128-9C84-7A2075F1C3DB}"/>
    <cellStyle name="20% - Ênfase1 11 2 3" xfId="2909" xr:uid="{AB7842FF-E0BA-471F-ACE6-7376E828A77B}"/>
    <cellStyle name="20% - Ênfase1 11 2 3 2" xfId="7115" xr:uid="{0DA0AB2D-E889-4F25-86C1-0BA4F1732078}"/>
    <cellStyle name="20% - Ênfase1 11 2 4" xfId="5019" xr:uid="{6E3D84D9-0C8A-45F8-BA24-79A5743E2DDB}"/>
    <cellStyle name="20% - Ênfase1 11 3" xfId="1404" xr:uid="{FF6FD74C-E7AB-4A43-B23E-4CB37500588D}"/>
    <cellStyle name="20% - Ênfase1 11 3 2" xfId="3510" xr:uid="{36C1413E-6DFC-4042-9D0E-3D1C9462D68F}"/>
    <cellStyle name="20% - Ênfase1 11 3 2 2" xfId="7716" xr:uid="{D50DA408-EDB7-4C05-97C3-51F6FF172D30}"/>
    <cellStyle name="20% - Ênfase1 11 3 3" xfId="5620" xr:uid="{D5901CE1-4C65-459B-BBD6-1EA7D085C0DF}"/>
    <cellStyle name="20% - Ênfase1 11 4" xfId="2455" xr:uid="{809D97E5-692C-49D4-9C73-245A89786C86}"/>
    <cellStyle name="20% - Ênfase1 11 4 2" xfId="6661" xr:uid="{7C1DA16D-0F50-4BC3-912C-31A987D15F78}"/>
    <cellStyle name="20% - Ênfase1 11 5" xfId="4565" xr:uid="{CA6F8BCE-750F-4293-AB8A-3275BB44C652}"/>
    <cellStyle name="20% - Ênfase1 12" xfId="690" xr:uid="{A63062BC-91AD-478F-9ED7-587A81088111}"/>
    <cellStyle name="20% - Ênfase1 12 2" xfId="1759" xr:uid="{7F2C85EB-6960-40C4-9050-CE75B0009450}"/>
    <cellStyle name="20% - Ênfase1 12 2 2" xfId="3865" xr:uid="{70F06CF3-2EC2-4AC3-BC88-981D32A57B30}"/>
    <cellStyle name="20% - Ênfase1 12 2 2 2" xfId="8071" xr:uid="{9C9ABBFC-5C8F-46F4-B649-CC32D8D11771}"/>
    <cellStyle name="20% - Ênfase1 12 2 3" xfId="5975" xr:uid="{F8636E9E-1FBE-4D56-A53B-38FD67680C78}"/>
    <cellStyle name="20% - Ênfase1 12 3" xfId="2810" xr:uid="{5A94F689-F8A1-4470-9D26-06DB4E34B9E9}"/>
    <cellStyle name="20% - Ênfase1 12 3 2" xfId="7016" xr:uid="{CE74A0E7-97B1-4024-8C58-39342D716603}"/>
    <cellStyle name="20% - Ênfase1 12 4" xfId="4920" xr:uid="{DF3D1277-2DA7-4ED7-A10A-C818C04F7670}"/>
    <cellStyle name="20% - Ênfase1 13" xfId="1161" xr:uid="{E0AC6ED9-43EA-4D14-A7BF-73051067479A}"/>
    <cellStyle name="20% - Ênfase1 13 2" xfId="3277" xr:uid="{965EB52A-0F86-4637-8A7D-67B3DD3D90E7}"/>
    <cellStyle name="20% - Ênfase1 13 2 2" xfId="7483" xr:uid="{95E77625-083A-48AB-BAA0-2FD471C94AFA}"/>
    <cellStyle name="20% - Ênfase1 13 3" xfId="5387" xr:uid="{84086525-A90E-498B-A035-5ED20F03F4AF}"/>
    <cellStyle name="20% - Ênfase1 14" xfId="2212" xr:uid="{F9D28ADC-3236-4B19-B4AD-F1E212861142}"/>
    <cellStyle name="20% - Ênfase1 14 2" xfId="6428" xr:uid="{9BBBC58D-D9C4-4F67-8A91-FDAF5569F1B3}"/>
    <cellStyle name="20% - Ênfase1 15" xfId="4320" xr:uid="{E9B0F69C-52AF-4307-9D2C-E6BF89C82214}"/>
    <cellStyle name="20% - Ênfase1 2" xfId="70" xr:uid="{0E07AF9F-3F66-42D8-BCE6-E6CAD421703C}"/>
    <cellStyle name="20% - Ênfase1 2 2" xfId="71" xr:uid="{4743581B-E3F4-4D28-85BB-9970BAAB8187}"/>
    <cellStyle name="20% - Ênfase1 2 2 2" xfId="345" xr:uid="{BD51FCB8-CA5A-4465-B8A7-1B5043694D6F}"/>
    <cellStyle name="20% - Ênfase1 2 2 2 2" xfId="808" xr:uid="{6BB5D252-66F7-47BE-90A3-C8B2567766A3}"/>
    <cellStyle name="20% - Ênfase1 2 2 2 2 2" xfId="1876" xr:uid="{CA63AE29-5A0F-405D-BB69-BDAEDC8B7046}"/>
    <cellStyle name="20% - Ênfase1 2 2 2 2 2 2" xfId="3982" xr:uid="{F8F895D4-4615-4334-8F94-E362F06E7035}"/>
    <cellStyle name="20% - Ênfase1 2 2 2 2 2 2 2" xfId="8188" xr:uid="{5D200CFE-621C-4711-9AB0-9C33709EAD75}"/>
    <cellStyle name="20% - Ênfase1 2 2 2 2 2 3" xfId="6092" xr:uid="{D7147653-75E5-4E09-89B9-4C77C1124AA3}"/>
    <cellStyle name="20% - Ênfase1 2 2 2 2 3" xfId="2927" xr:uid="{DE00188D-0A52-4E8B-B816-876FDB3256B6}"/>
    <cellStyle name="20% - Ênfase1 2 2 2 2 3 2" xfId="7133" xr:uid="{54DDC512-12BF-4C5A-B584-74A52D23F2AC}"/>
    <cellStyle name="20% - Ênfase1 2 2 2 2 4" xfId="5037" xr:uid="{CC6836CB-BA4F-4315-BC14-AD17B911C83F}"/>
    <cellStyle name="20% - Ênfase1 2 2 2 3" xfId="1422" xr:uid="{DADE7316-FCB1-481F-9A25-647171C5271C}"/>
    <cellStyle name="20% - Ênfase1 2 2 2 3 2" xfId="3528" xr:uid="{5EFFDF7D-0380-45D9-988E-43B3ADBCCEE8}"/>
    <cellStyle name="20% - Ênfase1 2 2 2 3 2 2" xfId="7734" xr:uid="{7093562C-9CC3-4D5F-8071-596009786610}"/>
    <cellStyle name="20% - Ênfase1 2 2 2 3 3" xfId="5638" xr:uid="{BD56F9F7-7A32-4436-B460-AD7D14F2BABD}"/>
    <cellStyle name="20% - Ênfase1 2 2 2 4" xfId="2473" xr:uid="{534A67E0-B1FA-4A27-A4DD-1414C6B3034E}"/>
    <cellStyle name="20% - Ênfase1 2 2 2 4 2" xfId="6679" xr:uid="{16200619-DF42-492D-94F4-9282982F9A0F}"/>
    <cellStyle name="20% - Ênfase1 2 2 2 5" xfId="4583" xr:uid="{36696601-32E6-4900-8F86-4D18D7757D8E}"/>
    <cellStyle name="20% - Ênfase1 2 2 3" xfId="576" xr:uid="{2C6D1DAD-2056-4223-81AC-AAB7DCDADA7B}"/>
    <cellStyle name="20% - Ênfase1 2 2 3 2" xfId="1650" xr:uid="{2A452D9B-C3AB-44C2-8FED-349972FD3D4B}"/>
    <cellStyle name="20% - Ênfase1 2 2 3 2 2" xfId="3756" xr:uid="{BF9BB92B-AEC7-46B3-9238-50E7A6B6C515}"/>
    <cellStyle name="20% - Ênfase1 2 2 3 2 2 2" xfId="7962" xr:uid="{C4C6519F-73CA-40E1-AD40-EED2B4E0F483}"/>
    <cellStyle name="20% - Ênfase1 2 2 3 2 3" xfId="5866" xr:uid="{CB07B068-DF7F-4E10-A8ED-2FBD62020E90}"/>
    <cellStyle name="20% - Ênfase1 2 2 3 3" xfId="2701" xr:uid="{2E36CA8C-CD5D-46CB-8CAE-F4C3C84626CA}"/>
    <cellStyle name="20% - Ênfase1 2 2 3 3 2" xfId="6907" xr:uid="{35AE6346-04C9-4A6D-8EBD-0BB9E8D11DE7}"/>
    <cellStyle name="20% - Ênfase1 2 2 3 4" xfId="4811" xr:uid="{17816B8A-3E33-4608-B838-2C82FB75A49B}"/>
    <cellStyle name="20% - Ênfase1 2 2 4" xfId="1036" xr:uid="{695DF4DC-4664-4542-A9EB-93C2F992E87A}"/>
    <cellStyle name="20% - Ênfase1 2 2 4 2" xfId="2103" xr:uid="{46A16E37-E7EB-4B72-9C61-DCD284A16F81}"/>
    <cellStyle name="20% - Ênfase1 2 2 4 2 2" xfId="4209" xr:uid="{073AF48F-2A80-4F28-8444-44FBE974B7A3}"/>
    <cellStyle name="20% - Ênfase1 2 2 4 2 2 2" xfId="8415" xr:uid="{4DFC7E60-B851-416D-969E-2E1005931A28}"/>
    <cellStyle name="20% - Ênfase1 2 2 4 2 3" xfId="6319" xr:uid="{C84D0563-35EC-4E40-8334-FB4A8E266412}"/>
    <cellStyle name="20% - Ênfase1 2 2 4 3" xfId="3154" xr:uid="{4313B207-9BA2-4F0F-97F8-1659D10D4D0F}"/>
    <cellStyle name="20% - Ênfase1 2 2 4 3 2" xfId="7360" xr:uid="{7A01E398-3CAD-4E0D-BA79-94FD01FF4B9C}"/>
    <cellStyle name="20% - Ênfase1 2 2 4 4" xfId="5264" xr:uid="{BEF82E60-E8C4-4049-942A-8F980F0651F5}"/>
    <cellStyle name="20% - Ênfase1 2 2 5" xfId="1180" xr:uid="{B794E7E6-8791-43AD-881B-2A8DE95C5491}"/>
    <cellStyle name="20% - Ênfase1 2 2 5 2" xfId="3295" xr:uid="{9900E0C3-64CC-4699-BC80-A1127C7FD64C}"/>
    <cellStyle name="20% - Ênfase1 2 2 5 2 2" xfId="7501" xr:uid="{F7D3E133-950D-4F42-90B8-A0A5C542A656}"/>
    <cellStyle name="20% - Ênfase1 2 2 5 3" xfId="5405" xr:uid="{7756AC2A-84E1-4D43-B8E6-42EFED04E667}"/>
    <cellStyle name="20% - Ênfase1 2 2 6" xfId="2231" xr:uid="{93D0BCCD-F348-4306-9482-7B386D1DDE2B}"/>
    <cellStyle name="20% - Ênfase1 2 2 6 2" xfId="6446" xr:uid="{B174D443-2CE4-4501-87EE-3B16765F4E73}"/>
    <cellStyle name="20% - Ênfase1 2 2 7" xfId="4341" xr:uid="{06E43640-A72C-436E-88BA-5E42FB6481BE}"/>
    <cellStyle name="20% - Ênfase1 2 3" xfId="344" xr:uid="{211C9D7E-B72B-4BED-85B8-9A8C429E96DC}"/>
    <cellStyle name="20% - Ênfase1 2 3 2" xfId="807" xr:uid="{E15A396E-4FC1-4873-8A8E-A0CEECFA60BB}"/>
    <cellStyle name="20% - Ênfase1 2 3 2 2" xfId="1875" xr:uid="{85D80E6E-3CDD-4531-B84C-7359F0AF656A}"/>
    <cellStyle name="20% - Ênfase1 2 3 2 2 2" xfId="3981" xr:uid="{E5336F43-A5B0-4131-93D4-2B3FCD94A61A}"/>
    <cellStyle name="20% - Ênfase1 2 3 2 2 2 2" xfId="8187" xr:uid="{8392D644-DB62-496B-82D7-45719FD46EA0}"/>
    <cellStyle name="20% - Ênfase1 2 3 2 2 3" xfId="6091" xr:uid="{4052046F-DBAA-4046-B7AA-BA90B52E27A2}"/>
    <cellStyle name="20% - Ênfase1 2 3 2 3" xfId="2926" xr:uid="{51F8B6BD-F33C-403E-8BB6-A1A337BE609D}"/>
    <cellStyle name="20% - Ênfase1 2 3 2 3 2" xfId="7132" xr:uid="{62457765-F3EC-4E81-940A-F0892318A37D}"/>
    <cellStyle name="20% - Ênfase1 2 3 2 4" xfId="5036" xr:uid="{7251F2D1-FA75-466A-B479-BAA1ED833738}"/>
    <cellStyle name="20% - Ênfase1 2 3 3" xfId="1421" xr:uid="{2D9657DB-5F33-4128-BE4D-2350CAA6248D}"/>
    <cellStyle name="20% - Ênfase1 2 3 3 2" xfId="3527" xr:uid="{8C652F19-C176-498E-B019-82DE0CC862AF}"/>
    <cellStyle name="20% - Ênfase1 2 3 3 2 2" xfId="7733" xr:uid="{2D926B11-38A3-4D1D-B8B2-BD46B2ABD764}"/>
    <cellStyle name="20% - Ênfase1 2 3 3 3" xfId="5637" xr:uid="{5FDBEF83-B036-4685-AE8A-E42681CE625D}"/>
    <cellStyle name="20% - Ênfase1 2 3 4" xfId="2472" xr:uid="{402B006F-5D56-423F-858A-359D32DDBE73}"/>
    <cellStyle name="20% - Ênfase1 2 3 4 2" xfId="6678" xr:uid="{1A7F15AE-1A29-47B6-BFEF-95CC3C4191CE}"/>
    <cellStyle name="20% - Ênfase1 2 3 5" xfId="4582" xr:uid="{5B7CEDB8-5519-4A1D-8500-B85E2AE28834}"/>
    <cellStyle name="20% - Ênfase1 2 4" xfId="575" xr:uid="{B8F6C3A7-F2E0-4DEC-A4CF-2756667AD5C8}"/>
    <cellStyle name="20% - Ênfase1 2 4 2" xfId="1649" xr:uid="{AB341247-5872-428B-A087-D2C067F434ED}"/>
    <cellStyle name="20% - Ênfase1 2 4 2 2" xfId="3755" xr:uid="{D5C105B6-B0D9-4B9C-B674-56D37DE18E70}"/>
    <cellStyle name="20% - Ênfase1 2 4 2 2 2" xfId="7961" xr:uid="{DC31CB35-F9A8-467B-BEA3-4068A9E563A7}"/>
    <cellStyle name="20% - Ênfase1 2 4 2 3" xfId="5865" xr:uid="{1106B68E-10F4-4695-8D9A-9978ED87ECE1}"/>
    <cellStyle name="20% - Ênfase1 2 4 3" xfId="2700" xr:uid="{E675F294-5989-402C-9B2D-9C81DF25B214}"/>
    <cellStyle name="20% - Ênfase1 2 4 3 2" xfId="6906" xr:uid="{1CF2CA8F-DE58-4943-8A3D-1B1F93E99A67}"/>
    <cellStyle name="20% - Ênfase1 2 4 4" xfId="4810" xr:uid="{7224CF1D-92A9-4AAB-A54A-71B48D186DF8}"/>
    <cellStyle name="20% - Ênfase1 2 5" xfId="1035" xr:uid="{7BF434A0-5578-4E50-9E06-EE675380DF4D}"/>
    <cellStyle name="20% - Ênfase1 2 5 2" xfId="2102" xr:uid="{424432BC-18BD-4953-8DB8-5378F9B3B596}"/>
    <cellStyle name="20% - Ênfase1 2 5 2 2" xfId="4208" xr:uid="{39CB199B-790A-47DF-A2B9-3BBDBDB0B30C}"/>
    <cellStyle name="20% - Ênfase1 2 5 2 2 2" xfId="8414" xr:uid="{DC7A86EE-CC6D-4015-891B-E0BF1801B9DE}"/>
    <cellStyle name="20% - Ênfase1 2 5 2 3" xfId="6318" xr:uid="{D25C8DEC-FF17-40D1-BF2E-6957CFE39043}"/>
    <cellStyle name="20% - Ênfase1 2 5 3" xfId="3153" xr:uid="{1E2D4595-CB2D-4474-AD9D-86F4408446B4}"/>
    <cellStyle name="20% - Ênfase1 2 5 3 2" xfId="7359" xr:uid="{2A16DAF3-E388-436F-99A2-27A85C78EB20}"/>
    <cellStyle name="20% - Ênfase1 2 5 4" xfId="5263" xr:uid="{CC5F9202-C792-4546-BAC3-E58EAC426890}"/>
    <cellStyle name="20% - Ênfase1 2 6" xfId="1179" xr:uid="{E9F1B410-F733-45E3-9634-2CB38D5F2240}"/>
    <cellStyle name="20% - Ênfase1 2 6 2" xfId="3294" xr:uid="{25E4A73E-1AED-4C99-B286-FF98C96FE3E1}"/>
    <cellStyle name="20% - Ênfase1 2 6 2 2" xfId="7500" xr:uid="{2CBA8105-23B7-4A14-B116-6D39DBE52E79}"/>
    <cellStyle name="20% - Ênfase1 2 6 3" xfId="5404" xr:uid="{7A46B745-0CB7-4998-A11D-6C816909C471}"/>
    <cellStyle name="20% - Ênfase1 2 7" xfId="2230" xr:uid="{08455570-5BB4-4CCF-98A0-F4062830D184}"/>
    <cellStyle name="20% - Ênfase1 2 7 2" xfId="6445" xr:uid="{A7751BBE-2376-4552-9DC4-BC58E72FCA20}"/>
    <cellStyle name="20% - Ênfase1 2 8" xfId="4340" xr:uid="{700AFC4F-978A-4BBD-92DE-B04FAACA4904}"/>
    <cellStyle name="20% - Ênfase1 3" xfId="72" xr:uid="{E9A62008-1696-42CF-BF4D-5D18E11D9935}"/>
    <cellStyle name="20% - Ênfase1 3 2" xfId="73" xr:uid="{AB828B21-F5AC-4198-9C2C-1C7F268E4953}"/>
    <cellStyle name="20% - Ênfase1 3 2 2" xfId="347" xr:uid="{2C4A20F9-070D-4E22-A6A1-1D1CB6C70D6E}"/>
    <cellStyle name="20% - Ênfase1 3 2 2 2" xfId="810" xr:uid="{BE2211D8-C5B2-4496-9902-4015545146E0}"/>
    <cellStyle name="20% - Ênfase1 3 2 2 2 2" xfId="1878" xr:uid="{67162EDA-9F25-4AE0-B5AA-5E70A5996CCE}"/>
    <cellStyle name="20% - Ênfase1 3 2 2 2 2 2" xfId="3984" xr:uid="{BCADE33D-2784-4284-8560-080E5BEDA5FD}"/>
    <cellStyle name="20% - Ênfase1 3 2 2 2 2 2 2" xfId="8190" xr:uid="{A43EC7CE-C0F7-47F1-BD62-2DF99590C86B}"/>
    <cellStyle name="20% - Ênfase1 3 2 2 2 2 3" xfId="6094" xr:uid="{E5825679-C798-41BB-ABDD-09C957D2C105}"/>
    <cellStyle name="20% - Ênfase1 3 2 2 2 3" xfId="2929" xr:uid="{353F5350-A7DC-4600-88C3-5ECDFC7ADA21}"/>
    <cellStyle name="20% - Ênfase1 3 2 2 2 3 2" xfId="7135" xr:uid="{1643A560-B056-4D78-A1F9-505AE7105293}"/>
    <cellStyle name="20% - Ênfase1 3 2 2 2 4" xfId="5039" xr:uid="{2E9B3370-C8A6-405F-9EFF-F8691245CEE3}"/>
    <cellStyle name="20% - Ênfase1 3 2 2 3" xfId="1424" xr:uid="{57BB5BF9-B3C2-41EE-B2C9-EECE7E5A1F38}"/>
    <cellStyle name="20% - Ênfase1 3 2 2 3 2" xfId="3530" xr:uid="{AE71B09C-137D-421D-AA10-44A1F7BB7F48}"/>
    <cellStyle name="20% - Ênfase1 3 2 2 3 2 2" xfId="7736" xr:uid="{C4282AFD-D2CD-4C1D-AA18-021463459ADE}"/>
    <cellStyle name="20% - Ênfase1 3 2 2 3 3" xfId="5640" xr:uid="{25FA7FDD-288E-4CAA-BE9D-627ECA2D2559}"/>
    <cellStyle name="20% - Ênfase1 3 2 2 4" xfId="2475" xr:uid="{A2C79A85-F428-4B2A-B594-C69C6C1939EB}"/>
    <cellStyle name="20% - Ênfase1 3 2 2 4 2" xfId="6681" xr:uid="{FC74C1C0-98FB-4993-95F8-4289A2CE35FC}"/>
    <cellStyle name="20% - Ênfase1 3 2 2 5" xfId="4585" xr:uid="{13EB411D-C75E-4191-951E-1A31607693CC}"/>
    <cellStyle name="20% - Ênfase1 3 2 3" xfId="578" xr:uid="{E58321FA-1CEC-4406-9941-0D9E9A2C2D13}"/>
    <cellStyle name="20% - Ênfase1 3 2 3 2" xfId="1652" xr:uid="{1C84A6AB-0F53-4E9A-A77D-718BF73F7A22}"/>
    <cellStyle name="20% - Ênfase1 3 2 3 2 2" xfId="3758" xr:uid="{D0D29A79-A411-4201-8DD6-19A47F76AE27}"/>
    <cellStyle name="20% - Ênfase1 3 2 3 2 2 2" xfId="7964" xr:uid="{64DB004F-1720-4424-A668-326DEFB3E9C9}"/>
    <cellStyle name="20% - Ênfase1 3 2 3 2 3" xfId="5868" xr:uid="{F0A60546-6238-4CCE-8E98-058E65B68FF2}"/>
    <cellStyle name="20% - Ênfase1 3 2 3 3" xfId="2703" xr:uid="{426DCA88-AFBE-4320-BB85-2C33F624DA50}"/>
    <cellStyle name="20% - Ênfase1 3 2 3 3 2" xfId="6909" xr:uid="{9556A14B-7863-42C3-9137-36081AADE360}"/>
    <cellStyle name="20% - Ênfase1 3 2 3 4" xfId="4813" xr:uid="{4D1CE5A6-A86A-4AD6-A7D3-AD3486D89B12}"/>
    <cellStyle name="20% - Ênfase1 3 2 4" xfId="1038" xr:uid="{5028EA37-5D12-416E-BD4C-B8377302CF27}"/>
    <cellStyle name="20% - Ênfase1 3 2 4 2" xfId="2105" xr:uid="{E561D756-172E-4D02-A918-13306308FBD1}"/>
    <cellStyle name="20% - Ênfase1 3 2 4 2 2" xfId="4211" xr:uid="{538B6DD6-29C9-431A-93EC-5FE4A5CC5C85}"/>
    <cellStyle name="20% - Ênfase1 3 2 4 2 2 2" xfId="8417" xr:uid="{A3B8346A-941A-4B0A-93FB-C8507E100168}"/>
    <cellStyle name="20% - Ênfase1 3 2 4 2 3" xfId="6321" xr:uid="{428F9DDF-8C29-44E4-8FBF-AED26E300F02}"/>
    <cellStyle name="20% - Ênfase1 3 2 4 3" xfId="3156" xr:uid="{1F3021CB-6DAF-42F5-9FD1-15EB3942C6D9}"/>
    <cellStyle name="20% - Ênfase1 3 2 4 3 2" xfId="7362" xr:uid="{F97541FA-8B25-47E2-9BEB-BE7EC9C4B21D}"/>
    <cellStyle name="20% - Ênfase1 3 2 4 4" xfId="5266" xr:uid="{6DCD4B69-D1D7-4479-928A-A60B43FABECF}"/>
    <cellStyle name="20% - Ênfase1 3 2 5" xfId="1182" xr:uid="{7842290C-B9DB-4A41-A74A-A0A3ECDE219E}"/>
    <cellStyle name="20% - Ênfase1 3 2 5 2" xfId="3297" xr:uid="{5C153675-402F-4886-B6EF-4ED908457FC0}"/>
    <cellStyle name="20% - Ênfase1 3 2 5 2 2" xfId="7503" xr:uid="{FDD92775-B544-4857-B65F-4A938770D45E}"/>
    <cellStyle name="20% - Ênfase1 3 2 5 3" xfId="5407" xr:uid="{95BBE1EE-6CDB-43CE-944B-DC49BE8FDA5C}"/>
    <cellStyle name="20% - Ênfase1 3 2 6" xfId="2233" xr:uid="{6225DD3A-76CF-4437-81A2-9C0FB0A43153}"/>
    <cellStyle name="20% - Ênfase1 3 2 6 2" xfId="6448" xr:uid="{B652FE0F-DC2C-4FC9-93BD-A270BBCCA45A}"/>
    <cellStyle name="20% - Ênfase1 3 2 7" xfId="4343" xr:uid="{B376255F-BD4D-447A-A02C-E9A8013C4397}"/>
    <cellStyle name="20% - Ênfase1 3 3" xfId="346" xr:uid="{669F09BA-B309-46F2-B800-98A8F10F98A4}"/>
    <cellStyle name="20% - Ênfase1 3 3 2" xfId="809" xr:uid="{8504637F-DB4E-44B8-9489-9198644E696B}"/>
    <cellStyle name="20% - Ênfase1 3 3 2 2" xfId="1877" xr:uid="{64D8CCE5-B95F-4D22-BB78-8227E6DFCFF8}"/>
    <cellStyle name="20% - Ênfase1 3 3 2 2 2" xfId="3983" xr:uid="{98B22B36-56F3-4687-9035-AD87F2D19E87}"/>
    <cellStyle name="20% - Ênfase1 3 3 2 2 2 2" xfId="8189" xr:uid="{996612B8-6EF0-444D-B4AA-DBD785717B90}"/>
    <cellStyle name="20% - Ênfase1 3 3 2 2 3" xfId="6093" xr:uid="{A549432D-B924-40C0-8BE0-7BAE7A64E1AB}"/>
    <cellStyle name="20% - Ênfase1 3 3 2 3" xfId="2928" xr:uid="{E72DEF05-B45D-439D-92EA-7BB595F81087}"/>
    <cellStyle name="20% - Ênfase1 3 3 2 3 2" xfId="7134" xr:uid="{2EC2C792-8AA0-4F96-9A00-765898F15742}"/>
    <cellStyle name="20% - Ênfase1 3 3 2 4" xfId="5038" xr:uid="{A6173542-5A9A-44F1-B0A2-CF7CA4CA7AAB}"/>
    <cellStyle name="20% - Ênfase1 3 3 3" xfId="1423" xr:uid="{B67DF750-F82B-477F-8E4D-575189197F96}"/>
    <cellStyle name="20% - Ênfase1 3 3 3 2" xfId="3529" xr:uid="{EB6CF751-3E4A-4338-A5E9-264532209122}"/>
    <cellStyle name="20% - Ênfase1 3 3 3 2 2" xfId="7735" xr:uid="{E242443E-855B-4854-A90B-396B5B539A55}"/>
    <cellStyle name="20% - Ênfase1 3 3 3 3" xfId="5639" xr:uid="{B55413F0-3537-4415-9F3E-09D430F50440}"/>
    <cellStyle name="20% - Ênfase1 3 3 4" xfId="2474" xr:uid="{10C9E61E-35FE-49BB-8A0D-ACA87B7678CE}"/>
    <cellStyle name="20% - Ênfase1 3 3 4 2" xfId="6680" xr:uid="{218B3818-BC1E-4C2A-B77A-5F1D694ED1D8}"/>
    <cellStyle name="20% - Ênfase1 3 3 5" xfId="4584" xr:uid="{A90E0CB5-1AA3-4AEC-A8DB-E5E0FD86FB24}"/>
    <cellStyle name="20% - Ênfase1 3 4" xfId="577" xr:uid="{A9002132-E068-44A6-9FE5-60916AE7DB4E}"/>
    <cellStyle name="20% - Ênfase1 3 4 2" xfId="1651" xr:uid="{03B455E4-8D80-4294-AF82-A1499CC24D49}"/>
    <cellStyle name="20% - Ênfase1 3 4 2 2" xfId="3757" xr:uid="{4442FED1-D2AE-4202-AE1C-BC8BC8327516}"/>
    <cellStyle name="20% - Ênfase1 3 4 2 2 2" xfId="7963" xr:uid="{F23693F6-6501-4AD4-84C1-D5C5FD744CFD}"/>
    <cellStyle name="20% - Ênfase1 3 4 2 3" xfId="5867" xr:uid="{09AE4E6B-14AF-4DA4-AD64-2177908F97DD}"/>
    <cellStyle name="20% - Ênfase1 3 4 3" xfId="2702" xr:uid="{3927FF83-D036-4D1A-A103-1DF1A93DFAC9}"/>
    <cellStyle name="20% - Ênfase1 3 4 3 2" xfId="6908" xr:uid="{737996F4-7A5E-4353-86A6-EF8FF8ABF3C0}"/>
    <cellStyle name="20% - Ênfase1 3 4 4" xfId="4812" xr:uid="{B5C3CECE-D112-4599-86E2-ABE9D204A2BA}"/>
    <cellStyle name="20% - Ênfase1 3 5" xfId="1037" xr:uid="{CCCCC022-19DC-42F2-A55C-C48442F8F759}"/>
    <cellStyle name="20% - Ênfase1 3 5 2" xfId="2104" xr:uid="{9DEC933A-B740-4D0A-9261-4F598D7BDC55}"/>
    <cellStyle name="20% - Ênfase1 3 5 2 2" xfId="4210" xr:uid="{ECE8D9E0-0C87-4445-97A6-010B98DA76FA}"/>
    <cellStyle name="20% - Ênfase1 3 5 2 2 2" xfId="8416" xr:uid="{74DA4AD4-90A3-4955-AA49-51CC0DAAF4D7}"/>
    <cellStyle name="20% - Ênfase1 3 5 2 3" xfId="6320" xr:uid="{DBF49D0B-58EF-44C4-8FD5-3644CDD99784}"/>
    <cellStyle name="20% - Ênfase1 3 5 3" xfId="3155" xr:uid="{14772BFB-D8B3-43CF-BC78-18E9410335A6}"/>
    <cellStyle name="20% - Ênfase1 3 5 3 2" xfId="7361" xr:uid="{1A0178C0-FED8-493A-ACEF-B739F634C9D1}"/>
    <cellStyle name="20% - Ênfase1 3 5 4" xfId="5265" xr:uid="{B5F6AA4C-4857-4C43-A3A8-526DD62342D0}"/>
    <cellStyle name="20% - Ênfase1 3 6" xfId="1181" xr:uid="{CEA12774-A24D-448C-A6E1-5077745E3066}"/>
    <cellStyle name="20% - Ênfase1 3 6 2" xfId="3296" xr:uid="{B5BDECC5-FB26-402F-910C-CBF6865AFD1C}"/>
    <cellStyle name="20% - Ênfase1 3 6 2 2" xfId="7502" xr:uid="{AE43BB96-1197-44C9-8525-4772B36625E4}"/>
    <cellStyle name="20% - Ênfase1 3 6 3" xfId="5406" xr:uid="{BADA49B7-D2C8-48D5-8F5F-EB03EF9C3671}"/>
    <cellStyle name="20% - Ênfase1 3 7" xfId="2232" xr:uid="{39BDE282-C584-416C-9446-68F641B3D5D9}"/>
    <cellStyle name="20% - Ênfase1 3 7 2" xfId="6447" xr:uid="{5EEBCB15-5295-4D98-A6A6-61BB80C1DEC1}"/>
    <cellStyle name="20% - Ênfase1 3 8" xfId="4342" xr:uid="{8EE2DDF8-B07A-447E-A728-9921BFFD18E7}"/>
    <cellStyle name="20% - Ênfase1 4" xfId="74" xr:uid="{29A798CC-BE1F-4CB7-9205-EB9DF6C562D2}"/>
    <cellStyle name="20% - Ênfase1 4 2" xfId="348" xr:uid="{1954BC82-B9B3-42D5-ACCC-A037526153E1}"/>
    <cellStyle name="20% - Ênfase1 4 2 2" xfId="811" xr:uid="{355DB139-3011-46F4-B12E-41D84CC78128}"/>
    <cellStyle name="20% - Ênfase1 4 2 2 2" xfId="1879" xr:uid="{BA124BF2-B755-4D18-B3FA-D220749B4AF7}"/>
    <cellStyle name="20% - Ênfase1 4 2 2 2 2" xfId="3985" xr:uid="{9507C741-2862-4158-A97F-308E4A3178D1}"/>
    <cellStyle name="20% - Ênfase1 4 2 2 2 2 2" xfId="8191" xr:uid="{961A735F-369F-49A4-8713-FFF8210CAD4E}"/>
    <cellStyle name="20% - Ênfase1 4 2 2 2 3" xfId="6095" xr:uid="{AE28CDF4-7501-4CF5-ACE0-704846F6F8E9}"/>
    <cellStyle name="20% - Ênfase1 4 2 2 3" xfId="2930" xr:uid="{956CECBC-1D7E-401E-AFA3-24652ECA7540}"/>
    <cellStyle name="20% - Ênfase1 4 2 2 3 2" xfId="7136" xr:uid="{97308B26-9EDD-4C52-9918-BAEC68DFFE27}"/>
    <cellStyle name="20% - Ênfase1 4 2 2 4" xfId="5040" xr:uid="{4E497814-4E82-41F4-BE6F-94B240FC7963}"/>
    <cellStyle name="20% - Ênfase1 4 2 3" xfId="1425" xr:uid="{334AEA5D-7CC8-420C-9478-38735CD4F3ED}"/>
    <cellStyle name="20% - Ênfase1 4 2 3 2" xfId="3531" xr:uid="{7697D54D-9A19-4115-9161-497EB9BB0B38}"/>
    <cellStyle name="20% - Ênfase1 4 2 3 2 2" xfId="7737" xr:uid="{23C00BB3-342F-42B2-85D2-409E2E99E7C3}"/>
    <cellStyle name="20% - Ênfase1 4 2 3 3" xfId="5641" xr:uid="{CD4D362D-6F5F-48F8-9AE2-F92074AA2104}"/>
    <cellStyle name="20% - Ênfase1 4 2 4" xfId="2476" xr:uid="{F401C115-5748-4A8F-BB32-6700947E2F88}"/>
    <cellStyle name="20% - Ênfase1 4 2 4 2" xfId="6682" xr:uid="{D0110436-44BD-4524-8927-9FA40487B7B5}"/>
    <cellStyle name="20% - Ênfase1 4 2 5" xfId="4586" xr:uid="{7463F169-DE9C-459F-A397-8F0DC9B45409}"/>
    <cellStyle name="20% - Ênfase1 4 3" xfId="579" xr:uid="{26F0287B-6403-488B-AC9B-F7C29BE79412}"/>
    <cellStyle name="20% - Ênfase1 4 3 2" xfId="1653" xr:uid="{84D07A1D-171F-4A72-B7F4-23E93630BC64}"/>
    <cellStyle name="20% - Ênfase1 4 3 2 2" xfId="3759" xr:uid="{71C00810-548C-4901-9033-34F67ABDEEA9}"/>
    <cellStyle name="20% - Ênfase1 4 3 2 2 2" xfId="7965" xr:uid="{B8F5E9BA-E5F8-41DE-9FC0-4D21434AE237}"/>
    <cellStyle name="20% - Ênfase1 4 3 2 3" xfId="5869" xr:uid="{EB3492CB-B9B6-4326-8E77-477439D219CA}"/>
    <cellStyle name="20% - Ênfase1 4 3 3" xfId="2704" xr:uid="{E2C75DF9-52A1-4905-B280-DCBBE4B42802}"/>
    <cellStyle name="20% - Ênfase1 4 3 3 2" xfId="6910" xr:uid="{7C5009A8-43E5-4432-917E-3C3A4685FBC2}"/>
    <cellStyle name="20% - Ênfase1 4 3 4" xfId="4814" xr:uid="{0DF7C9E3-8D74-4F52-A8BF-F15008DFC5A9}"/>
    <cellStyle name="20% - Ênfase1 4 4" xfId="1039" xr:uid="{09818FDC-3C82-4721-A7F4-65BD067A8859}"/>
    <cellStyle name="20% - Ênfase1 4 4 2" xfId="2106" xr:uid="{5214ECB4-8744-4BC0-AF6A-792B2042D67F}"/>
    <cellStyle name="20% - Ênfase1 4 4 2 2" xfId="4212" xr:uid="{C06BBF6A-8CB1-4B67-9E9B-AC9A193CD23A}"/>
    <cellStyle name="20% - Ênfase1 4 4 2 2 2" xfId="8418" xr:uid="{3FE46679-2522-4326-877F-F4E9505D10B6}"/>
    <cellStyle name="20% - Ênfase1 4 4 2 3" xfId="6322" xr:uid="{265BF664-9072-48FA-9E92-A052F55DBB61}"/>
    <cellStyle name="20% - Ênfase1 4 4 3" xfId="3157" xr:uid="{35CBC247-797C-4DC9-9DC1-03DF705FEA1D}"/>
    <cellStyle name="20% - Ênfase1 4 4 3 2" xfId="7363" xr:uid="{C897DB92-E72C-46AD-8029-549443AD8B78}"/>
    <cellStyle name="20% - Ênfase1 4 4 4" xfId="5267" xr:uid="{77DFD998-D8DB-4452-BEEC-D5C388F684DD}"/>
    <cellStyle name="20% - Ênfase1 4 5" xfId="1183" xr:uid="{8274966C-560F-4CDE-8430-8C21997123B7}"/>
    <cellStyle name="20% - Ênfase1 4 5 2" xfId="3298" xr:uid="{8F6F7F31-94FB-4450-9F4B-2B0E5B41C019}"/>
    <cellStyle name="20% - Ênfase1 4 5 2 2" xfId="7504" xr:uid="{D3D493DD-94FD-4893-98E3-C1B95130C277}"/>
    <cellStyle name="20% - Ênfase1 4 5 3" xfId="5408" xr:uid="{E88B8DA7-C142-496B-B1F3-6CEF2CD577A1}"/>
    <cellStyle name="20% - Ênfase1 4 6" xfId="2234" xr:uid="{ACF16C81-5C8E-4612-B0A6-99B37B61DDCD}"/>
    <cellStyle name="20% - Ênfase1 4 6 2" xfId="6449" xr:uid="{3F6B7934-1E14-48AF-8909-91DE30816647}"/>
    <cellStyle name="20% - Ênfase1 4 7" xfId="4344" xr:uid="{93559FC0-0DCF-4DD8-968B-2AE2DA96ADB9}"/>
    <cellStyle name="20% - Ênfase1 5" xfId="75" xr:uid="{B4C0493D-53C0-48FA-9D4A-524461C0747F}"/>
    <cellStyle name="20% - Ênfase1 5 2" xfId="349" xr:uid="{B0ED3437-B38B-4CDE-AEF6-07C1616BFB5D}"/>
    <cellStyle name="20% - Ênfase1 5 2 2" xfId="812" xr:uid="{81033D93-AF64-4571-B9FF-3342F2030432}"/>
    <cellStyle name="20% - Ênfase1 5 2 2 2" xfId="1880" xr:uid="{44D02516-0D0F-44B3-A89B-81AE2D414956}"/>
    <cellStyle name="20% - Ênfase1 5 2 2 2 2" xfId="3986" xr:uid="{420011ED-A12B-403E-8BEC-2393CCC42E97}"/>
    <cellStyle name="20% - Ênfase1 5 2 2 2 2 2" xfId="8192" xr:uid="{D3B45E87-E58D-4845-9108-C8D6847184EC}"/>
    <cellStyle name="20% - Ênfase1 5 2 2 2 3" xfId="6096" xr:uid="{7E401A6F-4B70-4B9B-B2CC-16212418EF02}"/>
    <cellStyle name="20% - Ênfase1 5 2 2 3" xfId="2931" xr:uid="{F80E0B83-18B5-445F-896F-092FD173FDDA}"/>
    <cellStyle name="20% - Ênfase1 5 2 2 3 2" xfId="7137" xr:uid="{2D42B2BE-A170-4573-9438-F3FF2FCCFB93}"/>
    <cellStyle name="20% - Ênfase1 5 2 2 4" xfId="5041" xr:uid="{F4477711-841D-4AA0-A607-9894BDF5124B}"/>
    <cellStyle name="20% - Ênfase1 5 2 3" xfId="1426" xr:uid="{BB8ED315-83CE-4EE7-80B9-078236F0F437}"/>
    <cellStyle name="20% - Ênfase1 5 2 3 2" xfId="3532" xr:uid="{1E5D989C-5011-4CC4-B627-4AA922AC40C6}"/>
    <cellStyle name="20% - Ênfase1 5 2 3 2 2" xfId="7738" xr:uid="{58B076B6-FB5F-406F-A6DE-F6ED163BD587}"/>
    <cellStyle name="20% - Ênfase1 5 2 3 3" xfId="5642" xr:uid="{E50917D7-6B6B-4052-87A1-F0B37FBA0BD3}"/>
    <cellStyle name="20% - Ênfase1 5 2 4" xfId="2477" xr:uid="{B66094F4-F6F6-412D-9B98-7785BE61DE61}"/>
    <cellStyle name="20% - Ênfase1 5 2 4 2" xfId="6683" xr:uid="{7D8F777B-A479-467D-BBB6-A2A093EB8E68}"/>
    <cellStyle name="20% - Ênfase1 5 2 5" xfId="4587" xr:uid="{DD073B15-36BF-4841-9339-C6759A65288A}"/>
    <cellStyle name="20% - Ênfase1 5 3" xfId="580" xr:uid="{EE480B4E-01D6-4688-A4F6-34E5BD314835}"/>
    <cellStyle name="20% - Ênfase1 5 3 2" xfId="1654" xr:uid="{98797497-5036-42FA-AAAE-3B9D627EB7A5}"/>
    <cellStyle name="20% - Ênfase1 5 3 2 2" xfId="3760" xr:uid="{2FDF1FC8-CF6D-4135-8363-FB7A39DC8B79}"/>
    <cellStyle name="20% - Ênfase1 5 3 2 2 2" xfId="7966" xr:uid="{B9953C7A-9AE5-4E83-8C21-3AFC5EDB2C59}"/>
    <cellStyle name="20% - Ênfase1 5 3 2 3" xfId="5870" xr:uid="{2C8C1B41-11D9-479C-8640-FC44207D1E28}"/>
    <cellStyle name="20% - Ênfase1 5 3 3" xfId="2705" xr:uid="{9E8D98E2-30DE-4361-AF0F-A2A6EE6AF1A3}"/>
    <cellStyle name="20% - Ênfase1 5 3 3 2" xfId="6911" xr:uid="{A5E966FD-B8D1-45E4-921C-B52068D3CCEB}"/>
    <cellStyle name="20% - Ênfase1 5 3 4" xfId="4815" xr:uid="{DC61C8BE-22D1-4D6C-93B8-2BBDA68F13B2}"/>
    <cellStyle name="20% - Ênfase1 5 4" xfId="1040" xr:uid="{0981515F-32A0-4DB4-B68E-34EA63DB7F6F}"/>
    <cellStyle name="20% - Ênfase1 5 4 2" xfId="2107" xr:uid="{D16631B4-C7E2-4D51-B5B1-39BC5A37800A}"/>
    <cellStyle name="20% - Ênfase1 5 4 2 2" xfId="4213" xr:uid="{0F83302F-FF5D-4BB4-8AA1-8C8AAEB6553F}"/>
    <cellStyle name="20% - Ênfase1 5 4 2 2 2" xfId="8419" xr:uid="{15832185-875B-4C55-83C8-BEEF80C8E17E}"/>
    <cellStyle name="20% - Ênfase1 5 4 2 3" xfId="6323" xr:uid="{59F67BC7-E5D2-4657-BED3-951C45A151FB}"/>
    <cellStyle name="20% - Ênfase1 5 4 3" xfId="3158" xr:uid="{DA46118D-AC00-48CE-85F3-71E5125608A6}"/>
    <cellStyle name="20% - Ênfase1 5 4 3 2" xfId="7364" xr:uid="{B72D5B42-93C0-4E2C-8FF7-97DA4AD631A4}"/>
    <cellStyle name="20% - Ênfase1 5 4 4" xfId="5268" xr:uid="{2D6426C5-6914-4595-BC67-A81E2A4E6472}"/>
    <cellStyle name="20% - Ênfase1 5 5" xfId="1184" xr:uid="{E9E459D4-4F0B-45DA-B4E3-F4EF1172DC1A}"/>
    <cellStyle name="20% - Ênfase1 5 5 2" xfId="3299" xr:uid="{C6594C47-8BD7-41BF-AE7C-69E6965CB986}"/>
    <cellStyle name="20% - Ênfase1 5 5 2 2" xfId="7505" xr:uid="{2ED49A3A-3167-4947-B418-8B8BE7135E78}"/>
    <cellStyle name="20% - Ênfase1 5 5 3" xfId="5409" xr:uid="{7FF9C6D9-1F5B-4555-A77C-7BB1795A5340}"/>
    <cellStyle name="20% - Ênfase1 5 6" xfId="2235" xr:uid="{D87CFD6B-1FA4-4476-9D3D-CD300CE0FAC8}"/>
    <cellStyle name="20% - Ênfase1 5 6 2" xfId="6450" xr:uid="{7B91376B-F71A-4952-9E73-B9340A370407}"/>
    <cellStyle name="20% - Ênfase1 5 7" xfId="4345" xr:uid="{535DAEDD-6D5E-4431-82C2-DE7855C19700}"/>
    <cellStyle name="20% - Ênfase1 6" xfId="238" xr:uid="{81755879-2284-4E51-9C86-1CFAEBD7B7A8}"/>
    <cellStyle name="20% - Ênfase1 6 2" xfId="477" xr:uid="{A3E895DF-EFCB-4342-992F-DCD4A206E12A}"/>
    <cellStyle name="20% - Ênfase1 6 2 2" xfId="939" xr:uid="{58212E6F-DD76-4AD2-8611-8410F95B58F5}"/>
    <cellStyle name="20% - Ênfase1 6 2 2 2" xfId="2007" xr:uid="{1D3BBC8A-0125-4FC4-BA7B-2812F527E696}"/>
    <cellStyle name="20% - Ênfase1 6 2 2 2 2" xfId="4113" xr:uid="{F971DBE0-9E55-4376-ACB6-20BE0394F1E8}"/>
    <cellStyle name="20% - Ênfase1 6 2 2 2 2 2" xfId="8319" xr:uid="{177F60C8-B6EE-476D-927B-B9C06447990D}"/>
    <cellStyle name="20% - Ênfase1 6 2 2 2 3" xfId="6223" xr:uid="{518E6A45-DB58-4418-ADF5-7D22F344DE56}"/>
    <cellStyle name="20% - Ênfase1 6 2 2 3" xfId="3058" xr:uid="{D9D441D7-1B39-47B2-8BCB-6FEA476F603F}"/>
    <cellStyle name="20% - Ênfase1 6 2 2 3 2" xfId="7264" xr:uid="{00F789C7-C5E8-4D48-9715-6FF203892D84}"/>
    <cellStyle name="20% - Ênfase1 6 2 2 4" xfId="5168" xr:uid="{3C73346D-15DA-4A5C-8867-D6C5D6B3EDF5}"/>
    <cellStyle name="20% - Ênfase1 6 2 3" xfId="1553" xr:uid="{700D980E-E592-48B3-9436-62E3E933662D}"/>
    <cellStyle name="20% - Ênfase1 6 2 3 2" xfId="3659" xr:uid="{8E1D42FD-42E4-4625-9690-E4926BA64F94}"/>
    <cellStyle name="20% - Ênfase1 6 2 3 2 2" xfId="7865" xr:uid="{D5AAF653-8D69-417E-A67B-1B87DCD224B5}"/>
    <cellStyle name="20% - Ênfase1 6 2 3 3" xfId="5769" xr:uid="{96E47FE4-D76F-45B2-BC5C-6BF46E494513}"/>
    <cellStyle name="20% - Ênfase1 6 2 4" xfId="2604" xr:uid="{F3200B34-F033-444B-BBF8-812C749A0359}"/>
    <cellStyle name="20% - Ênfase1 6 2 4 2" xfId="6810" xr:uid="{4F3C2715-A01F-4DAA-BD44-AF9D5260F077}"/>
    <cellStyle name="20% - Ênfase1 6 2 5" xfId="4714" xr:uid="{C92F6B2D-DC8C-429E-931A-82EDEE03819D}"/>
    <cellStyle name="20% - Ênfase1 6 3" xfId="706" xr:uid="{C55DEA16-BBBD-4E88-8BA0-27623E60D505}"/>
    <cellStyle name="20% - Ênfase1 6 3 2" xfId="1775" xr:uid="{628DEB5F-5D82-4B37-A69D-242545C13CB7}"/>
    <cellStyle name="20% - Ênfase1 6 3 2 2" xfId="3881" xr:uid="{B78A2839-111F-44EB-96EC-31D55127318C}"/>
    <cellStyle name="20% - Ênfase1 6 3 2 2 2" xfId="8087" xr:uid="{76DE9635-3744-48F1-B0F2-533D4D5CB0E2}"/>
    <cellStyle name="20% - Ênfase1 6 3 2 3" xfId="5991" xr:uid="{250CEB51-C181-4D03-968D-4150BCAF9659}"/>
    <cellStyle name="20% - Ênfase1 6 3 3" xfId="2826" xr:uid="{C7F32224-A208-48FC-8449-F56C2425781D}"/>
    <cellStyle name="20% - Ênfase1 6 3 3 2" xfId="7032" xr:uid="{8BC66E53-C85C-4CA3-A61C-488AECF081F6}"/>
    <cellStyle name="20% - Ênfase1 6 3 4" xfId="4936" xr:uid="{3B75FE03-CB73-4294-ACE1-ECB0D15DC252}"/>
    <cellStyle name="20% - Ênfase1 6 4" xfId="1320" xr:uid="{4C609FF2-460A-46B8-AF12-4046E586A17F}"/>
    <cellStyle name="20% - Ênfase1 6 4 2" xfId="3426" xr:uid="{E823223C-61FD-4493-AB9F-3AAE4BECD00B}"/>
    <cellStyle name="20% - Ênfase1 6 4 2 2" xfId="7632" xr:uid="{7C695D2E-2AEB-4028-9613-12A668A45F76}"/>
    <cellStyle name="20% - Ênfase1 6 4 3" xfId="5536" xr:uid="{364159EB-377C-4579-B740-95BC3E4EDB96}"/>
    <cellStyle name="20% - Ênfase1 6 5" xfId="2371" xr:uid="{3B6D3B1A-D00B-4192-B0CD-FD4127DAF38E}"/>
    <cellStyle name="20% - Ênfase1 6 5 2" xfId="6577" xr:uid="{8550CCBB-598A-40ED-BCE4-A433CF40AA74}"/>
    <cellStyle name="20% - Ênfase1 6 6" xfId="4481" xr:uid="{80938F2B-ACE5-4144-A48F-D9BB1B53223B}"/>
    <cellStyle name="20% - Ênfase1 7" xfId="252" xr:uid="{71A736D1-D5CF-4A0B-80A5-DC75E63A2CC5}"/>
    <cellStyle name="20% - Ênfase1 7 2" xfId="491" xr:uid="{71A1F73C-082F-46B2-A121-29FFE8A03A02}"/>
    <cellStyle name="20% - Ênfase1 7 2 2" xfId="953" xr:uid="{4202406D-0EF8-42E7-AF32-EC3371A6B37D}"/>
    <cellStyle name="20% - Ênfase1 7 2 2 2" xfId="2021" xr:uid="{441205D7-9B9D-43D5-9455-76C7B8F5EB56}"/>
    <cellStyle name="20% - Ênfase1 7 2 2 2 2" xfId="4127" xr:uid="{6FE6AA9D-1839-433B-B926-6759D8095A18}"/>
    <cellStyle name="20% - Ênfase1 7 2 2 2 2 2" xfId="8333" xr:uid="{5B89A093-F3D2-4F1F-B604-DE771B1AEB47}"/>
    <cellStyle name="20% - Ênfase1 7 2 2 2 3" xfId="6237" xr:uid="{706C809D-D521-4BC8-8734-0B8DF69BA056}"/>
    <cellStyle name="20% - Ênfase1 7 2 2 3" xfId="3072" xr:uid="{68FA2024-D9B8-42AC-B53F-65C9C5392C41}"/>
    <cellStyle name="20% - Ênfase1 7 2 2 3 2" xfId="7278" xr:uid="{A3D63568-ED9A-4B75-B562-07827A42D843}"/>
    <cellStyle name="20% - Ênfase1 7 2 2 4" xfId="5182" xr:uid="{59050816-839E-4F32-8400-E9FDE5B4FFDA}"/>
    <cellStyle name="20% - Ênfase1 7 2 3" xfId="1567" xr:uid="{159A82D1-CC77-44FB-9941-5E9316318315}"/>
    <cellStyle name="20% - Ênfase1 7 2 3 2" xfId="3673" xr:uid="{08B8B634-F26C-482C-9B55-35500F923C81}"/>
    <cellStyle name="20% - Ênfase1 7 2 3 2 2" xfId="7879" xr:uid="{D901C074-2060-485B-9929-F8C30651F20E}"/>
    <cellStyle name="20% - Ênfase1 7 2 3 3" xfId="5783" xr:uid="{F5EDC8A0-ED69-4C9E-8691-CC9E1433C19B}"/>
    <cellStyle name="20% - Ênfase1 7 2 4" xfId="2618" xr:uid="{C22964AB-B1F8-46B6-8E14-373B1A89A687}"/>
    <cellStyle name="20% - Ênfase1 7 2 4 2" xfId="6824" xr:uid="{8E25B01D-C6D8-4CBD-BAFD-B3541197ECE8}"/>
    <cellStyle name="20% - Ênfase1 7 2 5" xfId="4728" xr:uid="{50CB7A78-D6AC-437B-8805-BE2FD159E678}"/>
    <cellStyle name="20% - Ênfase1 7 3" xfId="720" xr:uid="{B1E11FE1-33B5-4BE0-A1C5-899AC3531407}"/>
    <cellStyle name="20% - Ênfase1 7 3 2" xfId="1789" xr:uid="{22B368EE-C55C-4884-854D-663799FF63C2}"/>
    <cellStyle name="20% - Ênfase1 7 3 2 2" xfId="3895" xr:uid="{4A891618-D545-4AA9-A423-E82F6755083C}"/>
    <cellStyle name="20% - Ênfase1 7 3 2 2 2" xfId="8101" xr:uid="{5EA575A4-95C2-4FCB-B36A-BD22477B39C5}"/>
    <cellStyle name="20% - Ênfase1 7 3 2 3" xfId="6005" xr:uid="{633C2235-CAF0-48C6-8546-21E11C5F5B5D}"/>
    <cellStyle name="20% - Ênfase1 7 3 3" xfId="2840" xr:uid="{C0979F58-2201-4037-94C5-ADA1904CC1A6}"/>
    <cellStyle name="20% - Ênfase1 7 3 3 2" xfId="7046" xr:uid="{CCDC7AC4-2F88-4D34-BECD-EFF26CB0FEB6}"/>
    <cellStyle name="20% - Ênfase1 7 3 4" xfId="4950" xr:uid="{3936B791-DFD7-4820-9741-F8FECE48E9F6}"/>
    <cellStyle name="20% - Ênfase1 7 4" xfId="1334" xr:uid="{2426D239-EFA2-41C8-AACB-4B03E51616C2}"/>
    <cellStyle name="20% - Ênfase1 7 4 2" xfId="3440" xr:uid="{DD1BE142-4BF2-4FC6-8039-32525F8BBC97}"/>
    <cellStyle name="20% - Ênfase1 7 4 2 2" xfId="7646" xr:uid="{8003792F-3C1B-44E5-9FCE-A35E0A2E7123}"/>
    <cellStyle name="20% - Ênfase1 7 4 3" xfId="5550" xr:uid="{15DCD8BA-E234-4E8D-AC0E-8ADAA34DAEA1}"/>
    <cellStyle name="20% - Ênfase1 7 5" xfId="2385" xr:uid="{E3A1DDEA-2BFA-4402-8ED6-740B4B547B9A}"/>
    <cellStyle name="20% - Ênfase1 7 5 2" xfId="6591" xr:uid="{DFEECF4E-C3EC-4C79-A513-D00FF9AB7FCC}"/>
    <cellStyle name="20% - Ênfase1 7 6" xfId="4495" xr:uid="{00D6A5B8-0C9A-4DE6-96EE-63B56C085439}"/>
    <cellStyle name="20% - Ênfase1 8" xfId="266" xr:uid="{6207181D-11EE-43CF-98D2-A5D6F6F93EDF}"/>
    <cellStyle name="20% - Ênfase1 8 2" xfId="505" xr:uid="{464D8268-6667-4859-ACEA-7E63A8494286}"/>
    <cellStyle name="20% - Ênfase1 8 2 2" xfId="967" xr:uid="{92868ECC-25AD-4F38-8347-A1A216410CFE}"/>
    <cellStyle name="20% - Ênfase1 8 2 2 2" xfId="2035" xr:uid="{A60A7484-9598-49AA-BCAF-9913FB162BDA}"/>
    <cellStyle name="20% - Ênfase1 8 2 2 2 2" xfId="4141" xr:uid="{B524030F-9E39-4AF4-8EFA-45AA4AB49E62}"/>
    <cellStyle name="20% - Ênfase1 8 2 2 2 2 2" xfId="8347" xr:uid="{9E5A754B-0A55-4F8D-A9D0-5CF1F7AEEB82}"/>
    <cellStyle name="20% - Ênfase1 8 2 2 2 3" xfId="6251" xr:uid="{455F83F7-C8FF-4745-B5B8-24356BA80873}"/>
    <cellStyle name="20% - Ênfase1 8 2 2 3" xfId="3086" xr:uid="{523FC832-1878-4832-BB1C-D72D44EE1EB0}"/>
    <cellStyle name="20% - Ênfase1 8 2 2 3 2" xfId="7292" xr:uid="{09F9BBD8-B06C-4320-BD00-0EC5F1AC7DB3}"/>
    <cellStyle name="20% - Ênfase1 8 2 2 4" xfId="5196" xr:uid="{A766E549-E2FA-4DF9-A464-618F21212EAE}"/>
    <cellStyle name="20% - Ênfase1 8 2 3" xfId="1581" xr:uid="{2ED99280-10DC-4FBD-BD30-5E1FFDF08E1D}"/>
    <cellStyle name="20% - Ênfase1 8 2 3 2" xfId="3687" xr:uid="{C7976F86-F60C-4A13-80D1-F37A38C6831B}"/>
    <cellStyle name="20% - Ênfase1 8 2 3 2 2" xfId="7893" xr:uid="{6616381F-FBBD-43DF-BB96-50367021AF34}"/>
    <cellStyle name="20% - Ênfase1 8 2 3 3" xfId="5797" xr:uid="{B9E2D61B-DE84-4183-8AD1-7F79AD063924}"/>
    <cellStyle name="20% - Ênfase1 8 2 4" xfId="2632" xr:uid="{26EF34B8-D760-4323-AAE7-702C3D71C894}"/>
    <cellStyle name="20% - Ênfase1 8 2 4 2" xfId="6838" xr:uid="{EA2A217A-52BA-4334-895C-BF5EA8909BA3}"/>
    <cellStyle name="20% - Ênfase1 8 2 5" xfId="4742" xr:uid="{94699828-7C10-4AF4-9B0A-EBFE776E2534}"/>
    <cellStyle name="20% - Ênfase1 8 3" xfId="734" xr:uid="{2802AC62-8FAA-4222-A28C-4E423FB717CA}"/>
    <cellStyle name="20% - Ênfase1 8 3 2" xfId="1803" xr:uid="{AADC4225-B53C-47B8-8345-70DA012FC04F}"/>
    <cellStyle name="20% - Ênfase1 8 3 2 2" xfId="3909" xr:uid="{B1765945-DAC5-4CA6-B088-CBA72246EA5A}"/>
    <cellStyle name="20% - Ênfase1 8 3 2 2 2" xfId="8115" xr:uid="{63D7424B-179A-4255-8089-7FF9FD5A2ED6}"/>
    <cellStyle name="20% - Ênfase1 8 3 2 3" xfId="6019" xr:uid="{94616041-F0D6-42E9-8038-A355F335D7C3}"/>
    <cellStyle name="20% - Ênfase1 8 3 3" xfId="2854" xr:uid="{1CE74A16-8F03-4E79-9A75-C049C9CCBC1E}"/>
    <cellStyle name="20% - Ênfase1 8 3 3 2" xfId="7060" xr:uid="{83496F4B-9263-4725-B93B-9AA7464DE26D}"/>
    <cellStyle name="20% - Ênfase1 8 3 4" xfId="4964" xr:uid="{F5AD16FC-F47C-4DE8-97A8-43732EB2E57D}"/>
    <cellStyle name="20% - Ênfase1 8 4" xfId="1348" xr:uid="{F61123FB-476F-406B-9B25-2F7FCAF34065}"/>
    <cellStyle name="20% - Ênfase1 8 4 2" xfId="3454" xr:uid="{0E9F5F35-6D44-4BD6-901A-24CF0F9D3B77}"/>
    <cellStyle name="20% - Ênfase1 8 4 2 2" xfId="7660" xr:uid="{E28708E1-6B1B-45DC-9DCA-B106B414F2B9}"/>
    <cellStyle name="20% - Ênfase1 8 4 3" xfId="5564" xr:uid="{3422E7BC-8829-4241-8B41-21E9DF4C03C3}"/>
    <cellStyle name="20% - Ênfase1 8 5" xfId="2399" xr:uid="{F3EE632C-3932-45F7-9A82-6E8EB516948A}"/>
    <cellStyle name="20% - Ênfase1 8 5 2" xfId="6605" xr:uid="{42A713FB-B1BF-496F-81A3-6BAC85F88374}"/>
    <cellStyle name="20% - Ênfase1 8 6" xfId="4509" xr:uid="{DDF673E9-FB01-4C65-A06A-4D1234018664}"/>
    <cellStyle name="20% - Ênfase1 9" xfId="280" xr:uid="{90CE5610-5F1B-4C30-A04D-6D4D49D9708F}"/>
    <cellStyle name="20% - Ênfase1 9 2" xfId="519" xr:uid="{3972E873-15AF-465E-B751-07A93182D0A3}"/>
    <cellStyle name="20% - Ênfase1 9 2 2" xfId="981" xr:uid="{FAB45E9A-A4C2-43C7-BC85-CE0D58C42199}"/>
    <cellStyle name="20% - Ênfase1 9 2 2 2" xfId="2049" xr:uid="{29FAEE43-38F7-4158-BFE5-5038B6CBAC82}"/>
    <cellStyle name="20% - Ênfase1 9 2 2 2 2" xfId="4155" xr:uid="{22F25EC8-3279-4737-8711-990D871A8A46}"/>
    <cellStyle name="20% - Ênfase1 9 2 2 2 2 2" xfId="8361" xr:uid="{96ABF705-D938-4363-9655-3B0C095338D5}"/>
    <cellStyle name="20% - Ênfase1 9 2 2 2 3" xfId="6265" xr:uid="{F6E48274-D086-406D-AF76-51DA239A89D1}"/>
    <cellStyle name="20% - Ênfase1 9 2 2 3" xfId="3100" xr:uid="{A78440B9-2067-4C9E-AE9D-C3CD6EACA2F6}"/>
    <cellStyle name="20% - Ênfase1 9 2 2 3 2" xfId="7306" xr:uid="{7B20D063-6AF0-4926-BCEA-B675473EF794}"/>
    <cellStyle name="20% - Ênfase1 9 2 2 4" xfId="5210" xr:uid="{3FF17E18-97EF-49C2-AA77-3758F6BD6E8A}"/>
    <cellStyle name="20% - Ênfase1 9 2 3" xfId="1595" xr:uid="{0401083F-5EEE-4579-BE24-37922741D904}"/>
    <cellStyle name="20% - Ênfase1 9 2 3 2" xfId="3701" xr:uid="{37D639B5-6E63-4F10-9DBD-18DAACCC782E}"/>
    <cellStyle name="20% - Ênfase1 9 2 3 2 2" xfId="7907" xr:uid="{75F9AED3-26A6-4B7B-8A71-657B2E10A061}"/>
    <cellStyle name="20% - Ênfase1 9 2 3 3" xfId="5811" xr:uid="{BE4F6489-1B81-4F82-A574-F853ECF130BD}"/>
    <cellStyle name="20% - Ênfase1 9 2 4" xfId="2646" xr:uid="{9767EA85-E3AA-4C26-970D-76931261C460}"/>
    <cellStyle name="20% - Ênfase1 9 2 4 2" xfId="6852" xr:uid="{E199D098-3CF5-4685-9138-12A3DC6BB8AB}"/>
    <cellStyle name="20% - Ênfase1 9 2 5" xfId="4756" xr:uid="{E52A09C9-7FFB-4F56-BE67-C156DCD7E87D}"/>
    <cellStyle name="20% - Ênfase1 9 3" xfId="748" xr:uid="{5FCF97ED-42B4-4250-BA63-FE4D2122F0F5}"/>
    <cellStyle name="20% - Ênfase1 9 3 2" xfId="1817" xr:uid="{713851E3-AF3D-4A60-B34D-83772E9ADA9F}"/>
    <cellStyle name="20% - Ênfase1 9 3 2 2" xfId="3923" xr:uid="{58270BCF-16C4-4ABE-9037-07818506B309}"/>
    <cellStyle name="20% - Ênfase1 9 3 2 2 2" xfId="8129" xr:uid="{80FC7AAA-D57F-4F24-BD65-1472341424D2}"/>
    <cellStyle name="20% - Ênfase1 9 3 2 3" xfId="6033" xr:uid="{8BAA1D12-D9A9-4201-B4A5-1B5E7C89F0BF}"/>
    <cellStyle name="20% - Ênfase1 9 3 3" xfId="2868" xr:uid="{AF444765-B9D6-4789-8D79-0920353E92EE}"/>
    <cellStyle name="20% - Ênfase1 9 3 3 2" xfId="7074" xr:uid="{8EFC2542-1F4C-4B95-9375-7E8B81B04205}"/>
    <cellStyle name="20% - Ênfase1 9 3 4" xfId="4978" xr:uid="{56E0DE90-CB97-487D-8C49-9DD0250804A9}"/>
    <cellStyle name="20% - Ênfase1 9 4" xfId="1362" xr:uid="{EECCDBCF-1460-40C4-AE64-1A4E3933D19A}"/>
    <cellStyle name="20% - Ênfase1 9 4 2" xfId="3468" xr:uid="{A629EACA-F59B-4B7D-ACCE-D8B94B62B32F}"/>
    <cellStyle name="20% - Ênfase1 9 4 2 2" xfId="7674" xr:uid="{4E9BD829-22A7-4535-A3C5-636B306D8F2D}"/>
    <cellStyle name="20% - Ênfase1 9 4 3" xfId="5578" xr:uid="{AB69F749-B4AC-447F-8D84-6BF8861787BA}"/>
    <cellStyle name="20% - Ênfase1 9 5" xfId="2413" xr:uid="{90668986-BE05-436A-A008-F93341C6C249}"/>
    <cellStyle name="20% - Ênfase1 9 5 2" xfId="6619" xr:uid="{D7E3EE65-FE2A-4773-9CAB-0DC3F5D641A2}"/>
    <cellStyle name="20% - Ênfase1 9 6" xfId="4523" xr:uid="{27ACFD42-AB02-4DF7-BC39-7850F6369C0F}"/>
    <cellStyle name="20% - Ênfase2 10" xfId="307" xr:uid="{8CB32985-8262-431B-8F46-DFC658C40E47}"/>
    <cellStyle name="20% - Ênfase2 10 2" xfId="544" xr:uid="{9282631A-1B20-4BD2-BF35-10EEDE3C4F22}"/>
    <cellStyle name="20% - Ênfase2 10 2 2" xfId="1006" xr:uid="{FF4B5C4C-D004-4FF6-9490-D8B6503B8787}"/>
    <cellStyle name="20% - Ênfase2 10 2 2 2" xfId="2074" xr:uid="{90A843CD-EAD2-416B-A35F-7A7F819A0F0E}"/>
    <cellStyle name="20% - Ênfase2 10 2 2 2 2" xfId="4180" xr:uid="{9CB9A2C9-3A9F-4EAC-96E0-F7CA1CC4DC97}"/>
    <cellStyle name="20% - Ênfase2 10 2 2 2 2 2" xfId="8386" xr:uid="{49E02F5F-FA32-4C45-A612-9BDADB788350}"/>
    <cellStyle name="20% - Ênfase2 10 2 2 2 3" xfId="6290" xr:uid="{5277F3B7-9BB4-4B1E-A7F2-8F300CAC6D4A}"/>
    <cellStyle name="20% - Ênfase2 10 2 2 3" xfId="3125" xr:uid="{2193389C-E100-488E-8EA4-B5DAC4F63411}"/>
    <cellStyle name="20% - Ênfase2 10 2 2 3 2" xfId="7331" xr:uid="{6C126D58-7E62-477A-AB64-06AADA9E776C}"/>
    <cellStyle name="20% - Ênfase2 10 2 2 4" xfId="5235" xr:uid="{2A7700FF-A16B-4DF9-9EF4-DEF6BE0E08EA}"/>
    <cellStyle name="20% - Ênfase2 10 2 3" xfId="1620" xr:uid="{30A856AC-ECC1-4C66-8C69-735C63675500}"/>
    <cellStyle name="20% - Ênfase2 10 2 3 2" xfId="3726" xr:uid="{7F79E9CD-E763-4E14-96B4-155EB0FC3A45}"/>
    <cellStyle name="20% - Ênfase2 10 2 3 2 2" xfId="7932" xr:uid="{F27E08D2-D9D2-42FB-9587-4DD80AB19012}"/>
    <cellStyle name="20% - Ênfase2 10 2 3 3" xfId="5836" xr:uid="{9E275149-C876-4B09-B945-E8BF0FA655B9}"/>
    <cellStyle name="20% - Ênfase2 10 2 4" xfId="2671" xr:uid="{77669914-817C-4815-98E8-D6F393FF4E73}"/>
    <cellStyle name="20% - Ênfase2 10 2 4 2" xfId="6877" xr:uid="{1FD8FAF6-891F-47FA-8443-1AF1218D9708}"/>
    <cellStyle name="20% - Ênfase2 10 2 5" xfId="4781" xr:uid="{492CF0F4-03B2-451A-AB00-115BDB7B7E64}"/>
    <cellStyle name="20% - Ênfase2 10 3" xfId="773" xr:uid="{12473F57-EDCB-481C-89CC-070053BFE8C4}"/>
    <cellStyle name="20% - Ênfase2 10 3 2" xfId="1842" xr:uid="{F38EEF15-ED4F-4129-9D06-23069C6DB8FC}"/>
    <cellStyle name="20% - Ênfase2 10 3 2 2" xfId="3948" xr:uid="{737AC31E-4A59-4C5A-B20C-FE0F3D1C3067}"/>
    <cellStyle name="20% - Ênfase2 10 3 2 2 2" xfId="8154" xr:uid="{6FA14C57-CE7E-40FA-B31A-038C1A3D9C55}"/>
    <cellStyle name="20% - Ênfase2 10 3 2 3" xfId="6058" xr:uid="{6F7ABD92-DF6A-4340-940F-92509C8FCB28}"/>
    <cellStyle name="20% - Ênfase2 10 3 3" xfId="2893" xr:uid="{4645523D-184F-4277-81F0-7444A97F2CCD}"/>
    <cellStyle name="20% - Ênfase2 10 3 3 2" xfId="7099" xr:uid="{91BC1215-6318-4B39-A037-657BAF20FC67}"/>
    <cellStyle name="20% - Ênfase2 10 3 4" xfId="5003" xr:uid="{6CCB94D3-B443-4E4C-B52F-6A4084D6D51F}"/>
    <cellStyle name="20% - Ênfase2 10 4" xfId="1387" xr:uid="{69D8492A-451C-4C76-8C99-3BEEFF95D809}"/>
    <cellStyle name="20% - Ênfase2 10 4 2" xfId="3493" xr:uid="{B6809175-E7A0-445C-97BE-A3ECA6A19E98}"/>
    <cellStyle name="20% - Ênfase2 10 4 2 2" xfId="7699" xr:uid="{344EF81C-71C6-4A8E-AE0A-CA0C1CCD12A2}"/>
    <cellStyle name="20% - Ênfase2 10 4 3" xfId="5603" xr:uid="{75667295-71DB-48EE-B7EE-FD8CA3AA50B7}"/>
    <cellStyle name="20% - Ênfase2 10 5" xfId="2438" xr:uid="{753BAAD8-B25D-4F90-90B1-1CC018EB350E}"/>
    <cellStyle name="20% - Ênfase2 10 5 2" xfId="6644" xr:uid="{EB0DFC79-85C3-4B23-A334-EAA6BEEC19B0}"/>
    <cellStyle name="20% - Ênfase2 10 6" xfId="4548" xr:uid="{F317D781-1444-4201-A0D8-C810E8650E82}"/>
    <cellStyle name="20% - Ênfase2 11" xfId="327" xr:uid="{09FFE368-6A84-4EED-8ED4-9EE5F2C16012}"/>
    <cellStyle name="20% - Ênfase2 11 2" xfId="791" xr:uid="{D4CB4F30-39E5-412C-A8CE-162ABA5A5255}"/>
    <cellStyle name="20% - Ênfase2 11 2 2" xfId="1860" xr:uid="{95FC1CAC-DE79-46BA-B83D-DA659004F479}"/>
    <cellStyle name="20% - Ênfase2 11 2 2 2" xfId="3966" xr:uid="{4458FAA2-FA55-4640-A432-8F48618CDCD8}"/>
    <cellStyle name="20% - Ênfase2 11 2 2 2 2" xfId="8172" xr:uid="{90AE88E6-4EF1-4062-BE0A-F1CDAB7D2D31}"/>
    <cellStyle name="20% - Ênfase2 11 2 2 3" xfId="6076" xr:uid="{A1FC86E0-1726-4354-8CBE-28314566D047}"/>
    <cellStyle name="20% - Ênfase2 11 2 3" xfId="2911" xr:uid="{ED1E7789-7EB8-452C-831E-9DE876FAB627}"/>
    <cellStyle name="20% - Ênfase2 11 2 3 2" xfId="7117" xr:uid="{09B28334-7CD9-444B-A10B-ED3F0473E391}"/>
    <cellStyle name="20% - Ênfase2 11 2 4" xfId="5021" xr:uid="{76632B6B-2EC4-4814-90C4-EC38A14328A1}"/>
    <cellStyle name="20% - Ênfase2 11 3" xfId="1406" xr:uid="{7D230B0C-42ED-4FE0-B6D8-FE44FB743B14}"/>
    <cellStyle name="20% - Ênfase2 11 3 2" xfId="3512" xr:uid="{CA75BA6A-FD48-4394-A571-CA92D761412D}"/>
    <cellStyle name="20% - Ênfase2 11 3 2 2" xfId="7718" xr:uid="{6C6C7E4D-A160-4DFF-A1A9-0C045677B844}"/>
    <cellStyle name="20% - Ênfase2 11 3 3" xfId="5622" xr:uid="{1660D1F3-9733-4CBC-9DFB-25B0D5A11091}"/>
    <cellStyle name="20% - Ênfase2 11 4" xfId="2457" xr:uid="{7C876635-9F5C-4E5C-8FFD-B7C1FC334294}"/>
    <cellStyle name="20% - Ênfase2 11 4 2" xfId="6663" xr:uid="{B8621172-BAD7-452C-973F-1AF990EDDD33}"/>
    <cellStyle name="20% - Ênfase2 11 5" xfId="4567" xr:uid="{5130D7C9-BA5B-41E3-884D-3B949E08BE61}"/>
    <cellStyle name="20% - Ênfase2 12" xfId="692" xr:uid="{0E149B39-F1FF-439E-A771-EA87B8962FCA}"/>
    <cellStyle name="20% - Ênfase2 12 2" xfId="1761" xr:uid="{F14DB35E-94DC-4E90-BE30-DDBD1C996891}"/>
    <cellStyle name="20% - Ênfase2 12 2 2" xfId="3867" xr:uid="{BE0B2233-9579-4489-9A10-705EBBDBE46D}"/>
    <cellStyle name="20% - Ênfase2 12 2 2 2" xfId="8073" xr:uid="{F0CA6AA2-66F2-44DC-8B92-AAB98CBF26C8}"/>
    <cellStyle name="20% - Ênfase2 12 2 3" xfId="5977" xr:uid="{D0446227-F7FE-48C4-93DF-83E2CB8631F4}"/>
    <cellStyle name="20% - Ênfase2 12 3" xfId="2812" xr:uid="{F3E33123-F128-47AE-87AE-8BE3708BF85A}"/>
    <cellStyle name="20% - Ênfase2 12 3 2" xfId="7018" xr:uid="{B2E38548-5471-414C-8CDE-3E5F1420C928}"/>
    <cellStyle name="20% - Ênfase2 12 4" xfId="4922" xr:uid="{42849B97-16CA-4DCD-9D78-0A4DA8A405A4}"/>
    <cellStyle name="20% - Ênfase2 13" xfId="1163" xr:uid="{9BFC5BB4-58A9-478E-8785-D68B7C83E8CB}"/>
    <cellStyle name="20% - Ênfase2 13 2" xfId="3279" xr:uid="{EB45865F-BCCD-46C7-9951-3516E1A85F70}"/>
    <cellStyle name="20% - Ênfase2 13 2 2" xfId="7485" xr:uid="{B7A2CCED-0DA6-47C7-A8BF-31690AD19AE4}"/>
    <cellStyle name="20% - Ênfase2 13 3" xfId="5389" xr:uid="{E282BD8E-48D1-4434-82E0-8C3255CDDDBE}"/>
    <cellStyle name="20% - Ênfase2 14" xfId="2214" xr:uid="{D68922EE-0E29-45CB-AF05-A89079F46674}"/>
    <cellStyle name="20% - Ênfase2 14 2" xfId="6430" xr:uid="{D969884C-8990-4C36-BBD3-6542061AFE8F}"/>
    <cellStyle name="20% - Ênfase2 15" xfId="4322" xr:uid="{19C98591-5A76-4303-A459-CDF0DBC9032C}"/>
    <cellStyle name="20% - Ênfase2 2" xfId="76" xr:uid="{0EF6D9D4-7A60-4B63-9D46-D935C66D4526}"/>
    <cellStyle name="20% - Ênfase2 2 2" xfId="77" xr:uid="{4F0E0436-DB30-4D41-BCD1-79628F3B4FAE}"/>
    <cellStyle name="20% - Ênfase2 2 2 2" xfId="351" xr:uid="{9A7CAE70-C3DA-4CBD-979E-6A83CE7A186C}"/>
    <cellStyle name="20% - Ênfase2 2 2 2 2" xfId="814" xr:uid="{105A837F-55E2-4B8D-872E-34F16F696FCF}"/>
    <cellStyle name="20% - Ênfase2 2 2 2 2 2" xfId="1882" xr:uid="{F3996756-D499-4008-A731-5D16C0E4EC1A}"/>
    <cellStyle name="20% - Ênfase2 2 2 2 2 2 2" xfId="3988" xr:uid="{C1742145-A86D-4219-9241-D7DC7AF249FD}"/>
    <cellStyle name="20% - Ênfase2 2 2 2 2 2 2 2" xfId="8194" xr:uid="{1AEE6018-ADE1-4242-9C4C-BF3E85AC79B8}"/>
    <cellStyle name="20% - Ênfase2 2 2 2 2 2 3" xfId="6098" xr:uid="{DF761050-60A2-425F-9333-B4FDE23CC4CB}"/>
    <cellStyle name="20% - Ênfase2 2 2 2 2 3" xfId="2933" xr:uid="{F591ABB1-BE02-4698-9C71-1D41375223E0}"/>
    <cellStyle name="20% - Ênfase2 2 2 2 2 3 2" xfId="7139" xr:uid="{6418D5C5-A3D5-4EB6-A2C5-6369BEAFFE5D}"/>
    <cellStyle name="20% - Ênfase2 2 2 2 2 4" xfId="5043" xr:uid="{C3C16F74-3B3C-4453-A1B7-50A606733EA0}"/>
    <cellStyle name="20% - Ênfase2 2 2 2 3" xfId="1428" xr:uid="{2AA2024A-CAF0-4DDB-A44A-8544D2184AA1}"/>
    <cellStyle name="20% - Ênfase2 2 2 2 3 2" xfId="3534" xr:uid="{27D6C34E-28F0-4C4F-9A38-8A4567CCFD08}"/>
    <cellStyle name="20% - Ênfase2 2 2 2 3 2 2" xfId="7740" xr:uid="{5327839E-18F6-4AEE-9B52-EC5C6BCB1A83}"/>
    <cellStyle name="20% - Ênfase2 2 2 2 3 3" xfId="5644" xr:uid="{2B09D4B0-31B4-4640-9248-B22C70B1B92D}"/>
    <cellStyle name="20% - Ênfase2 2 2 2 4" xfId="2479" xr:uid="{EFF6B3C9-14AD-4AB1-B34B-23788111AB29}"/>
    <cellStyle name="20% - Ênfase2 2 2 2 4 2" xfId="6685" xr:uid="{C1C805A4-7A3C-4FA1-BE5D-213529975ED1}"/>
    <cellStyle name="20% - Ênfase2 2 2 2 5" xfId="4589" xr:uid="{FC98EE17-7C57-451A-8133-00C70BA7067C}"/>
    <cellStyle name="20% - Ênfase2 2 2 3" xfId="582" xr:uid="{75ABE466-4E57-40B8-80C2-688DF0B443D9}"/>
    <cellStyle name="20% - Ênfase2 2 2 3 2" xfId="1656" xr:uid="{16CFA3F6-E30E-4007-9D6F-5933C3164B32}"/>
    <cellStyle name="20% - Ênfase2 2 2 3 2 2" xfId="3762" xr:uid="{57241350-3A3F-48A5-BAFC-B99E2B17D7E2}"/>
    <cellStyle name="20% - Ênfase2 2 2 3 2 2 2" xfId="7968" xr:uid="{DDE17AC3-32E5-4883-ABAF-5C3FF3848F95}"/>
    <cellStyle name="20% - Ênfase2 2 2 3 2 3" xfId="5872" xr:uid="{E858545C-2D3E-4613-995B-AA5E3FE56D45}"/>
    <cellStyle name="20% - Ênfase2 2 2 3 3" xfId="2707" xr:uid="{867BDCB6-DFD6-4B6E-A295-0FCA5F0FA23D}"/>
    <cellStyle name="20% - Ênfase2 2 2 3 3 2" xfId="6913" xr:uid="{8263EAF2-A256-45A2-8348-6DB7C0C53A83}"/>
    <cellStyle name="20% - Ênfase2 2 2 3 4" xfId="4817" xr:uid="{B916384B-47A5-449F-B80F-E7DA4A79D24B}"/>
    <cellStyle name="20% - Ênfase2 2 2 4" xfId="1042" xr:uid="{62A42243-55DD-44C3-8AB8-E85804548089}"/>
    <cellStyle name="20% - Ênfase2 2 2 4 2" xfId="2109" xr:uid="{99088AEE-DC84-4430-8AA9-505299646537}"/>
    <cellStyle name="20% - Ênfase2 2 2 4 2 2" xfId="4215" xr:uid="{B9B5385E-DF73-482A-87EC-025C4B336F89}"/>
    <cellStyle name="20% - Ênfase2 2 2 4 2 2 2" xfId="8421" xr:uid="{E78E5EB7-BEBC-4DA8-92DE-2DE06F4EA154}"/>
    <cellStyle name="20% - Ênfase2 2 2 4 2 3" xfId="6325" xr:uid="{DF8688D1-C1DD-4EC2-8ABE-90B3E1FEF366}"/>
    <cellStyle name="20% - Ênfase2 2 2 4 3" xfId="3160" xr:uid="{27EAFE97-D671-467C-88D1-2C89EC46D910}"/>
    <cellStyle name="20% - Ênfase2 2 2 4 3 2" xfId="7366" xr:uid="{BA26DD9D-02A6-4B71-9ED1-35AEA591052E}"/>
    <cellStyle name="20% - Ênfase2 2 2 4 4" xfId="5270" xr:uid="{9B4E6B0A-2058-4F00-B2EF-3598C00D825D}"/>
    <cellStyle name="20% - Ênfase2 2 2 5" xfId="1186" xr:uid="{F6F08ABC-FE3E-4CB4-9B77-05C0D0AD1C03}"/>
    <cellStyle name="20% - Ênfase2 2 2 5 2" xfId="3301" xr:uid="{B302D6E7-5AB1-42C4-AA96-15F8571F1945}"/>
    <cellStyle name="20% - Ênfase2 2 2 5 2 2" xfId="7507" xr:uid="{49874B46-BCDC-4C4F-9EB9-EB5A6AC9C7C2}"/>
    <cellStyle name="20% - Ênfase2 2 2 5 3" xfId="5411" xr:uid="{2113DE50-8AD5-4B71-BB8F-B6E3D532429D}"/>
    <cellStyle name="20% - Ênfase2 2 2 6" xfId="2237" xr:uid="{427E024B-0A96-407E-8C05-12E8C672DDDC}"/>
    <cellStyle name="20% - Ênfase2 2 2 6 2" xfId="6452" xr:uid="{0DD8E2C3-41A5-4C3C-B385-65F028379D1C}"/>
    <cellStyle name="20% - Ênfase2 2 2 7" xfId="4347" xr:uid="{C5F95907-7C94-4BF9-BC83-0340CFF58AF4}"/>
    <cellStyle name="20% - Ênfase2 2 3" xfId="350" xr:uid="{B1414DB9-4C8A-4DC1-AEB9-6A5DB241F7EC}"/>
    <cellStyle name="20% - Ênfase2 2 3 2" xfId="813" xr:uid="{6A2656D4-1E61-4B1A-9997-5DEA7A7E1497}"/>
    <cellStyle name="20% - Ênfase2 2 3 2 2" xfId="1881" xr:uid="{D46E1154-01C9-419E-8988-D98BD8C7B197}"/>
    <cellStyle name="20% - Ênfase2 2 3 2 2 2" xfId="3987" xr:uid="{0625E88B-6532-4861-8AE3-ECB42B2EC01B}"/>
    <cellStyle name="20% - Ênfase2 2 3 2 2 2 2" xfId="8193" xr:uid="{3DFDD8B4-8662-43E0-A8DB-8FAA7C59638E}"/>
    <cellStyle name="20% - Ênfase2 2 3 2 2 3" xfId="6097" xr:uid="{86A9ACE2-D0B3-45AE-BC90-847C288209D1}"/>
    <cellStyle name="20% - Ênfase2 2 3 2 3" xfId="2932" xr:uid="{74AC8C75-B5D5-437B-8200-905F63416019}"/>
    <cellStyle name="20% - Ênfase2 2 3 2 3 2" xfId="7138" xr:uid="{215C4579-C8CB-4437-A228-224ABD3E3B3F}"/>
    <cellStyle name="20% - Ênfase2 2 3 2 4" xfId="5042" xr:uid="{ED50FB21-8D77-402B-8779-5313107C1EA3}"/>
    <cellStyle name="20% - Ênfase2 2 3 3" xfId="1427" xr:uid="{157E99CB-ECDC-4FAD-A5A1-18219461BC78}"/>
    <cellStyle name="20% - Ênfase2 2 3 3 2" xfId="3533" xr:uid="{9DE4B2B4-7B13-4362-845D-2F715B0DB1F4}"/>
    <cellStyle name="20% - Ênfase2 2 3 3 2 2" xfId="7739" xr:uid="{E6644F30-54F5-4874-8317-2BB3D78E0885}"/>
    <cellStyle name="20% - Ênfase2 2 3 3 3" xfId="5643" xr:uid="{B1E13209-92A8-4355-BB73-DD3E92967E0E}"/>
    <cellStyle name="20% - Ênfase2 2 3 4" xfId="2478" xr:uid="{8142E98A-739B-4F40-A88C-FF2A6276A25B}"/>
    <cellStyle name="20% - Ênfase2 2 3 4 2" xfId="6684" xr:uid="{04619026-1DB5-4B6E-9D8B-764BE03475B9}"/>
    <cellStyle name="20% - Ênfase2 2 3 5" xfId="4588" xr:uid="{ACBB88E9-2921-44DA-812E-3F071B2DE183}"/>
    <cellStyle name="20% - Ênfase2 2 4" xfId="581" xr:uid="{45BFC29D-F081-47DD-8C88-595AF2E182CF}"/>
    <cellStyle name="20% - Ênfase2 2 4 2" xfId="1655" xr:uid="{06889650-05F1-4BBF-ACBE-7B5EB71278E7}"/>
    <cellStyle name="20% - Ênfase2 2 4 2 2" xfId="3761" xr:uid="{24EE3CDC-5247-41A6-BDCF-48B68C3AE2CF}"/>
    <cellStyle name="20% - Ênfase2 2 4 2 2 2" xfId="7967" xr:uid="{CA6EFF95-B0B0-4A5B-89B4-49AAFF8A7379}"/>
    <cellStyle name="20% - Ênfase2 2 4 2 3" xfId="5871" xr:uid="{12D43757-C88B-42D5-B6F4-15A226FB66AE}"/>
    <cellStyle name="20% - Ênfase2 2 4 3" xfId="2706" xr:uid="{186BF998-B9D6-42A4-A48F-26B16EEEBC78}"/>
    <cellStyle name="20% - Ênfase2 2 4 3 2" xfId="6912" xr:uid="{5E44AA01-D83C-41C6-96CD-CC4FDACD5786}"/>
    <cellStyle name="20% - Ênfase2 2 4 4" xfId="4816" xr:uid="{94152B00-8A40-4270-9478-E1AA638B0484}"/>
    <cellStyle name="20% - Ênfase2 2 5" xfId="1041" xr:uid="{8BC99A9A-EACC-4C40-8A92-483298FBE967}"/>
    <cellStyle name="20% - Ênfase2 2 5 2" xfId="2108" xr:uid="{039FA5A5-FA7F-49CE-835E-B3519B16EFC3}"/>
    <cellStyle name="20% - Ênfase2 2 5 2 2" xfId="4214" xr:uid="{ABA8CBB0-F985-46D8-9DFB-EFCDE3CDA41E}"/>
    <cellStyle name="20% - Ênfase2 2 5 2 2 2" xfId="8420" xr:uid="{F787BDE7-DB4B-47F0-B7D3-05932893A129}"/>
    <cellStyle name="20% - Ênfase2 2 5 2 3" xfId="6324" xr:uid="{CA253FD0-D140-467D-8FCF-DB094479AE5A}"/>
    <cellStyle name="20% - Ênfase2 2 5 3" xfId="3159" xr:uid="{6CD4DC9B-94F6-4ADE-8737-80EC09064C68}"/>
    <cellStyle name="20% - Ênfase2 2 5 3 2" xfId="7365" xr:uid="{4978CDD5-1B11-4262-8961-7F9B7BE86922}"/>
    <cellStyle name="20% - Ênfase2 2 5 4" xfId="5269" xr:uid="{D612C915-7F15-4FFF-81E2-B9CD5F53751C}"/>
    <cellStyle name="20% - Ênfase2 2 6" xfId="1185" xr:uid="{D50AF146-77E5-4342-B7DC-6AA187E01A55}"/>
    <cellStyle name="20% - Ênfase2 2 6 2" xfId="3300" xr:uid="{DBE6DCFC-E4B8-44DA-8592-6D527AEDEC70}"/>
    <cellStyle name="20% - Ênfase2 2 6 2 2" xfId="7506" xr:uid="{ED21061E-27E9-48FD-A599-E5013EE22CC8}"/>
    <cellStyle name="20% - Ênfase2 2 6 3" xfId="5410" xr:uid="{EBD75961-A560-4E8F-B869-EC18D799861D}"/>
    <cellStyle name="20% - Ênfase2 2 7" xfId="2236" xr:uid="{F60BFD78-7C03-4C06-8374-3FBD36CA740B}"/>
    <cellStyle name="20% - Ênfase2 2 7 2" xfId="6451" xr:uid="{B122D743-9D86-414F-9860-2DB222636C72}"/>
    <cellStyle name="20% - Ênfase2 2 8" xfId="4346" xr:uid="{3AE72BBC-234B-4023-A13F-02D5FE9E8F1C}"/>
    <cellStyle name="20% - Ênfase2 3" xfId="78" xr:uid="{6200FFB2-F5D1-45EB-B1B1-B05C7A59F26D}"/>
    <cellStyle name="20% - Ênfase2 3 2" xfId="79" xr:uid="{42BFC75B-86AF-473C-A504-548A3F87E8D1}"/>
    <cellStyle name="20% - Ênfase2 3 2 2" xfId="353" xr:uid="{68FAB39C-0654-4D46-8C8E-D194841B2812}"/>
    <cellStyle name="20% - Ênfase2 3 2 2 2" xfId="816" xr:uid="{540A542A-0140-45B8-AF9C-DAB217243E51}"/>
    <cellStyle name="20% - Ênfase2 3 2 2 2 2" xfId="1884" xr:uid="{10249BA1-578C-461E-A4A4-CFEFC48CDD9D}"/>
    <cellStyle name="20% - Ênfase2 3 2 2 2 2 2" xfId="3990" xr:uid="{9C91BD2B-C83C-4150-A379-2F9E084232A4}"/>
    <cellStyle name="20% - Ênfase2 3 2 2 2 2 2 2" xfId="8196" xr:uid="{381CC406-D9ED-4738-B23B-C196DDC2F17A}"/>
    <cellStyle name="20% - Ênfase2 3 2 2 2 2 3" xfId="6100" xr:uid="{E4BC69F4-1F71-41A4-9987-A365C0269750}"/>
    <cellStyle name="20% - Ênfase2 3 2 2 2 3" xfId="2935" xr:uid="{7E690D7E-8D9B-49ED-8234-F7DCB0D066F7}"/>
    <cellStyle name="20% - Ênfase2 3 2 2 2 3 2" xfId="7141" xr:uid="{39984438-367A-4D61-AD4E-8F4BE06D5D07}"/>
    <cellStyle name="20% - Ênfase2 3 2 2 2 4" xfId="5045" xr:uid="{B74E93D2-8AFE-43E9-88E9-42334BFCCDD8}"/>
    <cellStyle name="20% - Ênfase2 3 2 2 3" xfId="1430" xr:uid="{11E176FB-68F6-4A59-942E-75C5B89039A1}"/>
    <cellStyle name="20% - Ênfase2 3 2 2 3 2" xfId="3536" xr:uid="{3B86762F-C32E-4F29-9B62-6052DD214C7A}"/>
    <cellStyle name="20% - Ênfase2 3 2 2 3 2 2" xfId="7742" xr:uid="{EDFF812D-38BE-414E-B220-CD36D7AE6A41}"/>
    <cellStyle name="20% - Ênfase2 3 2 2 3 3" xfId="5646" xr:uid="{D1FA62BA-C831-4BC1-AF06-B55BA6836836}"/>
    <cellStyle name="20% - Ênfase2 3 2 2 4" xfId="2481" xr:uid="{81AECC91-BC3D-4C6A-8A66-F7BFEE61CD45}"/>
    <cellStyle name="20% - Ênfase2 3 2 2 4 2" xfId="6687" xr:uid="{557E464C-0647-4D6C-8C58-841C3D1E098A}"/>
    <cellStyle name="20% - Ênfase2 3 2 2 5" xfId="4591" xr:uid="{BC0A7F57-41AE-46C0-BB69-0B56DA2D30C3}"/>
    <cellStyle name="20% - Ênfase2 3 2 3" xfId="584" xr:uid="{05EC1E55-EC98-4945-8D57-AEE54911E8C8}"/>
    <cellStyle name="20% - Ênfase2 3 2 3 2" xfId="1658" xr:uid="{CAF18301-2842-48F6-A14E-C1785BE5E0F6}"/>
    <cellStyle name="20% - Ênfase2 3 2 3 2 2" xfId="3764" xr:uid="{E9407650-2CB3-44BE-A087-2CC0C05577B0}"/>
    <cellStyle name="20% - Ênfase2 3 2 3 2 2 2" xfId="7970" xr:uid="{2FAB28D2-D058-4553-B5F9-754EAAA9D77B}"/>
    <cellStyle name="20% - Ênfase2 3 2 3 2 3" xfId="5874" xr:uid="{8D3625D3-8BCB-453B-B833-B7BF9D3B2897}"/>
    <cellStyle name="20% - Ênfase2 3 2 3 3" xfId="2709" xr:uid="{5DA0C8DF-81CA-42A5-AE4E-E77B0ADEF2C9}"/>
    <cellStyle name="20% - Ênfase2 3 2 3 3 2" xfId="6915" xr:uid="{F692D0B5-CC9F-4A61-A819-D63C67DA8B56}"/>
    <cellStyle name="20% - Ênfase2 3 2 3 4" xfId="4819" xr:uid="{98542C26-7C25-4692-A71D-420770A02E3D}"/>
    <cellStyle name="20% - Ênfase2 3 2 4" xfId="1044" xr:uid="{1901E68F-BB9A-4A14-8706-8F72BA765C09}"/>
    <cellStyle name="20% - Ênfase2 3 2 4 2" xfId="2111" xr:uid="{195F2E3E-E538-48AB-A6FB-170AAEA8AB13}"/>
    <cellStyle name="20% - Ênfase2 3 2 4 2 2" xfId="4217" xr:uid="{C91FF405-0276-4F1A-B893-4A9AD24B5562}"/>
    <cellStyle name="20% - Ênfase2 3 2 4 2 2 2" xfId="8423" xr:uid="{49A7854A-CD8E-495E-B3FC-447894B6227B}"/>
    <cellStyle name="20% - Ênfase2 3 2 4 2 3" xfId="6327" xr:uid="{B8539C3A-4E1E-4302-A90B-E66B1D004D10}"/>
    <cellStyle name="20% - Ênfase2 3 2 4 3" xfId="3162" xr:uid="{EFF9561D-D8E9-4829-AD5C-2F053719ACD5}"/>
    <cellStyle name="20% - Ênfase2 3 2 4 3 2" xfId="7368" xr:uid="{5BBADD57-DC56-4099-9C06-821D0024EB4A}"/>
    <cellStyle name="20% - Ênfase2 3 2 4 4" xfId="5272" xr:uid="{793117B8-670D-41F6-BEC1-A6FA72EF69C3}"/>
    <cellStyle name="20% - Ênfase2 3 2 5" xfId="1188" xr:uid="{C0BDC18B-08F8-4AEC-AA7A-085872F964F8}"/>
    <cellStyle name="20% - Ênfase2 3 2 5 2" xfId="3303" xr:uid="{BF8BEB7B-EA7D-45C9-A102-59496BF7640A}"/>
    <cellStyle name="20% - Ênfase2 3 2 5 2 2" xfId="7509" xr:uid="{5F9D64C8-AE72-42C3-86BE-5743EB8E9250}"/>
    <cellStyle name="20% - Ênfase2 3 2 5 3" xfId="5413" xr:uid="{9F110996-752F-49BC-B0BC-4C14D5EA53C2}"/>
    <cellStyle name="20% - Ênfase2 3 2 6" xfId="2239" xr:uid="{2A1CACB5-CE0A-4405-A9A0-574866F99035}"/>
    <cellStyle name="20% - Ênfase2 3 2 6 2" xfId="6454" xr:uid="{9234E2C4-6C38-4BA7-A625-18EEC1FE16E1}"/>
    <cellStyle name="20% - Ênfase2 3 2 7" xfId="4349" xr:uid="{C7FC551E-3B42-45E6-BDF3-D6DD653FFC04}"/>
    <cellStyle name="20% - Ênfase2 3 3" xfId="352" xr:uid="{E96CC5BE-003E-4F39-AA71-DE2C870E73EC}"/>
    <cellStyle name="20% - Ênfase2 3 3 2" xfId="815" xr:uid="{6C07B6F7-B404-4382-A1AD-659E97644CD1}"/>
    <cellStyle name="20% - Ênfase2 3 3 2 2" xfId="1883" xr:uid="{3BFBC00A-A88F-47CA-A86D-078E96D734EE}"/>
    <cellStyle name="20% - Ênfase2 3 3 2 2 2" xfId="3989" xr:uid="{598ECE1B-A9AE-4166-97E4-E9CC92EEA57E}"/>
    <cellStyle name="20% - Ênfase2 3 3 2 2 2 2" xfId="8195" xr:uid="{55EB7B8F-8B58-4175-A765-79D7E4D5F60C}"/>
    <cellStyle name="20% - Ênfase2 3 3 2 2 3" xfId="6099" xr:uid="{CACDB4C4-5711-4E60-8671-9BCBBBDBD117}"/>
    <cellStyle name="20% - Ênfase2 3 3 2 3" xfId="2934" xr:uid="{4ED1F1E9-E474-4A0D-9F78-1336ABB35214}"/>
    <cellStyle name="20% - Ênfase2 3 3 2 3 2" xfId="7140" xr:uid="{3E2DD6AA-E80A-40A8-928B-5826DD68DE32}"/>
    <cellStyle name="20% - Ênfase2 3 3 2 4" xfId="5044" xr:uid="{123148C0-4E74-4286-9954-88D00DB447A1}"/>
    <cellStyle name="20% - Ênfase2 3 3 3" xfId="1429" xr:uid="{0E55C80C-643B-4ED0-8211-093D8ACA3ED2}"/>
    <cellStyle name="20% - Ênfase2 3 3 3 2" xfId="3535" xr:uid="{44620624-7F7B-4297-8F3E-641A44104867}"/>
    <cellStyle name="20% - Ênfase2 3 3 3 2 2" xfId="7741" xr:uid="{C9CC9B79-80DD-440E-A81F-ED876B9F609C}"/>
    <cellStyle name="20% - Ênfase2 3 3 3 3" xfId="5645" xr:uid="{5B9CB251-B95A-4200-AAED-1B1EE010D7B8}"/>
    <cellStyle name="20% - Ênfase2 3 3 4" xfId="2480" xr:uid="{99B3DE27-BB10-459B-B7AD-23D2087A6DF7}"/>
    <cellStyle name="20% - Ênfase2 3 3 4 2" xfId="6686" xr:uid="{376D1E1F-E4E7-4783-8C4E-6C53DD8A36F2}"/>
    <cellStyle name="20% - Ênfase2 3 3 5" xfId="4590" xr:uid="{FD7D9FE6-3410-4A33-BEED-7EBBDD527468}"/>
    <cellStyle name="20% - Ênfase2 3 4" xfId="583" xr:uid="{F9C2B892-9EC9-4F02-9426-F2AFAF2CDA7C}"/>
    <cellStyle name="20% - Ênfase2 3 4 2" xfId="1657" xr:uid="{AAF39060-3C22-4AEB-B964-17FBF6CADFBF}"/>
    <cellStyle name="20% - Ênfase2 3 4 2 2" xfId="3763" xr:uid="{A73A66CC-D4FC-42DA-B48C-D107D9F5542B}"/>
    <cellStyle name="20% - Ênfase2 3 4 2 2 2" xfId="7969" xr:uid="{E1F15EB4-8819-49C9-A670-B919CFBDF10A}"/>
    <cellStyle name="20% - Ênfase2 3 4 2 3" xfId="5873" xr:uid="{C43323B4-3F7B-42A6-BDFD-0BB94CB3D31B}"/>
    <cellStyle name="20% - Ênfase2 3 4 3" xfId="2708" xr:uid="{B9057EB1-63E7-479A-BC7E-71ADBEDB8B37}"/>
    <cellStyle name="20% - Ênfase2 3 4 3 2" xfId="6914" xr:uid="{860108BC-0416-47E8-A79A-C02945FC43F3}"/>
    <cellStyle name="20% - Ênfase2 3 4 4" xfId="4818" xr:uid="{2825F761-3CDE-45C2-8204-BE3CDF26A6DB}"/>
    <cellStyle name="20% - Ênfase2 3 5" xfId="1043" xr:uid="{2A785BF3-5E63-4C40-8A09-C3F01980FE60}"/>
    <cellStyle name="20% - Ênfase2 3 5 2" xfId="2110" xr:uid="{AAE4BAF1-6452-40D8-9906-7016122FCCC5}"/>
    <cellStyle name="20% - Ênfase2 3 5 2 2" xfId="4216" xr:uid="{45344B4A-B0F0-4018-B4B5-79A1D215410B}"/>
    <cellStyle name="20% - Ênfase2 3 5 2 2 2" xfId="8422" xr:uid="{C0E0C61B-D9D2-4870-A941-9826FAA90C81}"/>
    <cellStyle name="20% - Ênfase2 3 5 2 3" xfId="6326" xr:uid="{6484CAEE-660B-4096-9AF6-E7CD06C1E9AB}"/>
    <cellStyle name="20% - Ênfase2 3 5 3" xfId="3161" xr:uid="{4A03D394-CE95-45BB-97C9-19591582242B}"/>
    <cellStyle name="20% - Ênfase2 3 5 3 2" xfId="7367" xr:uid="{8B6B74B3-9D8B-4514-8BD6-3698E23EF724}"/>
    <cellStyle name="20% - Ênfase2 3 5 4" xfId="5271" xr:uid="{C9124924-4094-4E3D-92E7-CA1EC8B1A476}"/>
    <cellStyle name="20% - Ênfase2 3 6" xfId="1187" xr:uid="{C8BCF5C7-EEDF-46EE-9924-6F542D268B39}"/>
    <cellStyle name="20% - Ênfase2 3 6 2" xfId="3302" xr:uid="{DA0F3C08-3D66-4A37-95FB-C62E80784A24}"/>
    <cellStyle name="20% - Ênfase2 3 6 2 2" xfId="7508" xr:uid="{56B3583E-BB61-4AC0-B9CC-179294F9D398}"/>
    <cellStyle name="20% - Ênfase2 3 6 3" xfId="5412" xr:uid="{6DDB3FE5-D051-401D-A3F7-8C6153608A42}"/>
    <cellStyle name="20% - Ênfase2 3 7" xfId="2238" xr:uid="{7780FDDF-4AFB-48C2-B52B-EE8D9011DD7F}"/>
    <cellStyle name="20% - Ênfase2 3 7 2" xfId="6453" xr:uid="{827ED881-3AB3-4012-BE50-66794E50FE6A}"/>
    <cellStyle name="20% - Ênfase2 3 8" xfId="4348" xr:uid="{C0D2E89D-B23D-433A-B6E7-0C554DD9EB3F}"/>
    <cellStyle name="20% - Ênfase2 4" xfId="80" xr:uid="{2F0F3A07-3E95-4AEF-8A04-7997E3C475DF}"/>
    <cellStyle name="20% - Ênfase2 4 2" xfId="354" xr:uid="{08C6F244-B576-4018-94A8-020053CA8DA2}"/>
    <cellStyle name="20% - Ênfase2 4 2 2" xfId="817" xr:uid="{7C35AFA2-8C5D-421B-8AB3-0CECE2EB509F}"/>
    <cellStyle name="20% - Ênfase2 4 2 2 2" xfId="1885" xr:uid="{FEA4528E-ED06-4948-90D5-FDB9BA9F002E}"/>
    <cellStyle name="20% - Ênfase2 4 2 2 2 2" xfId="3991" xr:uid="{41B48000-CB7E-43D8-9713-3ECEF5727C47}"/>
    <cellStyle name="20% - Ênfase2 4 2 2 2 2 2" xfId="8197" xr:uid="{703CF831-B0DC-4A5C-9F39-8EA9D48DE250}"/>
    <cellStyle name="20% - Ênfase2 4 2 2 2 3" xfId="6101" xr:uid="{025CC971-82C9-41E5-BFCF-6453CFFA977D}"/>
    <cellStyle name="20% - Ênfase2 4 2 2 3" xfId="2936" xr:uid="{832EF0BC-FF70-4922-B376-014DEF49A897}"/>
    <cellStyle name="20% - Ênfase2 4 2 2 3 2" xfId="7142" xr:uid="{ACDC25BC-E485-4751-B7D7-E644718E65DD}"/>
    <cellStyle name="20% - Ênfase2 4 2 2 4" xfId="5046" xr:uid="{D5609938-69B2-46D6-B8C5-8A854372A1CF}"/>
    <cellStyle name="20% - Ênfase2 4 2 3" xfId="1431" xr:uid="{CE13E35E-646F-4BB9-BCEF-D6E1B55498AD}"/>
    <cellStyle name="20% - Ênfase2 4 2 3 2" xfId="3537" xr:uid="{972491AA-09DD-4ECF-870B-7B1F46A31CF8}"/>
    <cellStyle name="20% - Ênfase2 4 2 3 2 2" xfId="7743" xr:uid="{19EC1FDB-77FB-4C27-A036-9265411695E0}"/>
    <cellStyle name="20% - Ênfase2 4 2 3 3" xfId="5647" xr:uid="{F8B6FFD0-9FBB-4CD8-9F50-154E09E56572}"/>
    <cellStyle name="20% - Ênfase2 4 2 4" xfId="2482" xr:uid="{024360EA-06A4-48C8-94D3-EEC7A96B2511}"/>
    <cellStyle name="20% - Ênfase2 4 2 4 2" xfId="6688" xr:uid="{507A5967-A2A2-413C-9BCC-F40326000D04}"/>
    <cellStyle name="20% - Ênfase2 4 2 5" xfId="4592" xr:uid="{2D4ABBC3-4616-460D-A13D-7BA74F32902D}"/>
    <cellStyle name="20% - Ênfase2 4 3" xfId="585" xr:uid="{FDE61955-2C22-4D53-9E8B-A817BAE37B30}"/>
    <cellStyle name="20% - Ênfase2 4 3 2" xfId="1659" xr:uid="{218954C4-C7DB-4A44-AE38-39C6C3A54014}"/>
    <cellStyle name="20% - Ênfase2 4 3 2 2" xfId="3765" xr:uid="{2E0B52E4-B312-4BE0-9ADB-0269265D3359}"/>
    <cellStyle name="20% - Ênfase2 4 3 2 2 2" xfId="7971" xr:uid="{367D90D6-109F-4F25-BC1F-7EA6B3E00EEF}"/>
    <cellStyle name="20% - Ênfase2 4 3 2 3" xfId="5875" xr:uid="{3F0905E5-ADCF-4F58-8F92-0BFFFBE92800}"/>
    <cellStyle name="20% - Ênfase2 4 3 3" xfId="2710" xr:uid="{AB0B1EB4-3EF0-4F7E-8A79-B4F96C30A575}"/>
    <cellStyle name="20% - Ênfase2 4 3 3 2" xfId="6916" xr:uid="{875B3185-2CB3-4D2E-A4F7-FB9F694EF258}"/>
    <cellStyle name="20% - Ênfase2 4 3 4" xfId="4820" xr:uid="{D8FCDF91-376F-41A9-A53D-863354E85C93}"/>
    <cellStyle name="20% - Ênfase2 4 4" xfId="1045" xr:uid="{718D6D83-A26E-4BE8-AFA0-A13A276151DD}"/>
    <cellStyle name="20% - Ênfase2 4 4 2" xfId="2112" xr:uid="{F21003F6-4DB0-48FA-808F-129573A8EF6D}"/>
    <cellStyle name="20% - Ênfase2 4 4 2 2" xfId="4218" xr:uid="{AA451460-7A69-4F8C-8B35-779D2C5436EA}"/>
    <cellStyle name="20% - Ênfase2 4 4 2 2 2" xfId="8424" xr:uid="{30A0A2BA-4C25-4FCE-875A-2F264E6C5C6D}"/>
    <cellStyle name="20% - Ênfase2 4 4 2 3" xfId="6328" xr:uid="{1CFC7382-2155-4651-A7D1-4DB4589CE973}"/>
    <cellStyle name="20% - Ênfase2 4 4 3" xfId="3163" xr:uid="{4B41D9B8-9D4F-4611-A2AF-58CCEBD4B575}"/>
    <cellStyle name="20% - Ênfase2 4 4 3 2" xfId="7369" xr:uid="{E17E04DC-C348-41D9-9516-73F1FB95C59A}"/>
    <cellStyle name="20% - Ênfase2 4 4 4" xfId="5273" xr:uid="{BBDD6AF1-5BF1-4EC7-B491-BDAAF93B161E}"/>
    <cellStyle name="20% - Ênfase2 4 5" xfId="1189" xr:uid="{51B6C152-ED77-410F-8C67-C53E0DCD4B4B}"/>
    <cellStyle name="20% - Ênfase2 4 5 2" xfId="3304" xr:uid="{A110C59C-E9FF-4084-B395-170F3B101FAA}"/>
    <cellStyle name="20% - Ênfase2 4 5 2 2" xfId="7510" xr:uid="{A065B08B-BDD9-4DCE-845D-6A06DD707702}"/>
    <cellStyle name="20% - Ênfase2 4 5 3" xfId="5414" xr:uid="{9C4A3205-5D65-4477-8DB5-FCB60AC5B8D5}"/>
    <cellStyle name="20% - Ênfase2 4 6" xfId="2240" xr:uid="{88C086B6-195F-4BCD-B5A9-9A0232975E48}"/>
    <cellStyle name="20% - Ênfase2 4 6 2" xfId="6455" xr:uid="{E3F095ED-213D-4B65-8107-B7FF1DD1E8B0}"/>
    <cellStyle name="20% - Ênfase2 4 7" xfId="4350" xr:uid="{C2071ECF-61A7-441A-81D4-73B660DA3CAA}"/>
    <cellStyle name="20% - Ênfase2 5" xfId="81" xr:uid="{1EE8F941-AFCE-49A2-882D-F9F35DA3A8D5}"/>
    <cellStyle name="20% - Ênfase2 5 2" xfId="355" xr:uid="{28A34BBD-E8E1-4422-A4E6-D7A5766AFF7F}"/>
    <cellStyle name="20% - Ênfase2 5 2 2" xfId="818" xr:uid="{F2C166E4-8A21-4E49-94A5-C6143F5446E4}"/>
    <cellStyle name="20% - Ênfase2 5 2 2 2" xfId="1886" xr:uid="{4D828A0B-68E5-4BDB-9FBA-A6198EEDE7BD}"/>
    <cellStyle name="20% - Ênfase2 5 2 2 2 2" xfId="3992" xr:uid="{E494C8C1-C6C5-4176-AF35-ADF46C52D898}"/>
    <cellStyle name="20% - Ênfase2 5 2 2 2 2 2" xfId="8198" xr:uid="{7D4AB60A-1C70-431C-8DFC-27928C3737E5}"/>
    <cellStyle name="20% - Ênfase2 5 2 2 2 3" xfId="6102" xr:uid="{C0BBC813-17DF-492B-8C8A-20FFC143BE40}"/>
    <cellStyle name="20% - Ênfase2 5 2 2 3" xfId="2937" xr:uid="{216C95AC-9485-4ECD-B2B5-CDE72E418D32}"/>
    <cellStyle name="20% - Ênfase2 5 2 2 3 2" xfId="7143" xr:uid="{FBF6EBA5-B10B-4968-A0AF-45D4D70E47FD}"/>
    <cellStyle name="20% - Ênfase2 5 2 2 4" xfId="5047" xr:uid="{055AD584-A70D-4BDD-ADD5-E8F457279A5D}"/>
    <cellStyle name="20% - Ênfase2 5 2 3" xfId="1432" xr:uid="{7050E76D-6D68-438D-8B5B-F1468B75755B}"/>
    <cellStyle name="20% - Ênfase2 5 2 3 2" xfId="3538" xr:uid="{5231512F-7949-4C58-BD28-62CA3F878101}"/>
    <cellStyle name="20% - Ênfase2 5 2 3 2 2" xfId="7744" xr:uid="{85876F6C-1879-410F-9026-96F692720E8A}"/>
    <cellStyle name="20% - Ênfase2 5 2 3 3" xfId="5648" xr:uid="{BDFF5DDC-B05E-4A79-A467-6835AAA73D5F}"/>
    <cellStyle name="20% - Ênfase2 5 2 4" xfId="2483" xr:uid="{ACA8F071-0525-4D2C-93B2-EFA40D3FFABC}"/>
    <cellStyle name="20% - Ênfase2 5 2 4 2" xfId="6689" xr:uid="{B553BE0E-6EE9-41DD-A36B-EAF40B4E2A43}"/>
    <cellStyle name="20% - Ênfase2 5 2 5" xfId="4593" xr:uid="{25E34D18-1AE6-4043-B886-B6683EE4C8E2}"/>
    <cellStyle name="20% - Ênfase2 5 3" xfId="586" xr:uid="{3A1D5A39-3D41-49EB-BDAB-904D63C47BF3}"/>
    <cellStyle name="20% - Ênfase2 5 3 2" xfId="1660" xr:uid="{5863C3B4-E8BC-4283-ABE7-57A5626D801C}"/>
    <cellStyle name="20% - Ênfase2 5 3 2 2" xfId="3766" xr:uid="{0D2E7BF9-A4AF-49DD-BAFF-075F02C2AB04}"/>
    <cellStyle name="20% - Ênfase2 5 3 2 2 2" xfId="7972" xr:uid="{BA2401D8-CE83-4638-A6EE-C32B6CC5F1D4}"/>
    <cellStyle name="20% - Ênfase2 5 3 2 3" xfId="5876" xr:uid="{49B14D0D-CC2B-4092-BB21-A31D5EB16CD5}"/>
    <cellStyle name="20% - Ênfase2 5 3 3" xfId="2711" xr:uid="{0E3B80FE-1350-4A08-837E-E97562D0C583}"/>
    <cellStyle name="20% - Ênfase2 5 3 3 2" xfId="6917" xr:uid="{8CA714F6-2D44-4164-BBFF-4EC30035650F}"/>
    <cellStyle name="20% - Ênfase2 5 3 4" xfId="4821" xr:uid="{4544984C-4FDB-4C98-9D10-F48D61CA877F}"/>
    <cellStyle name="20% - Ênfase2 5 4" xfId="1046" xr:uid="{EE4A322D-149B-493D-A227-6C65EB3492CA}"/>
    <cellStyle name="20% - Ênfase2 5 4 2" xfId="2113" xr:uid="{F4B36038-434F-484E-AB9A-D6912334339D}"/>
    <cellStyle name="20% - Ênfase2 5 4 2 2" xfId="4219" xr:uid="{4E1A532E-214D-405D-A60A-7F392C44BBBE}"/>
    <cellStyle name="20% - Ênfase2 5 4 2 2 2" xfId="8425" xr:uid="{170D1AA9-3CE8-4035-9ACD-7FCE94895C26}"/>
    <cellStyle name="20% - Ênfase2 5 4 2 3" xfId="6329" xr:uid="{1B7C2613-0473-482A-B19E-B858349CE758}"/>
    <cellStyle name="20% - Ênfase2 5 4 3" xfId="3164" xr:uid="{8723A7BD-A347-4C78-8377-F41F59FCD92C}"/>
    <cellStyle name="20% - Ênfase2 5 4 3 2" xfId="7370" xr:uid="{48B1DB66-BBC6-458E-A52A-24C8E40FF191}"/>
    <cellStyle name="20% - Ênfase2 5 4 4" xfId="5274" xr:uid="{581E3F57-5274-4F90-AA4E-AE374C17BB4F}"/>
    <cellStyle name="20% - Ênfase2 5 5" xfId="1190" xr:uid="{2E372696-7264-4D19-BC32-67FFC662A8B9}"/>
    <cellStyle name="20% - Ênfase2 5 5 2" xfId="3305" xr:uid="{DFCE1360-58D5-477F-BE85-283C7B5FF7A4}"/>
    <cellStyle name="20% - Ênfase2 5 5 2 2" xfId="7511" xr:uid="{C6E293CA-03A8-457E-B4D2-A4EC7831EA7B}"/>
    <cellStyle name="20% - Ênfase2 5 5 3" xfId="5415" xr:uid="{655B8554-E85D-47B7-812B-EFEB3F46B63E}"/>
    <cellStyle name="20% - Ênfase2 5 6" xfId="2241" xr:uid="{5E9A6137-FAC1-4787-A774-4F14545D7233}"/>
    <cellStyle name="20% - Ênfase2 5 6 2" xfId="6456" xr:uid="{90C7E466-AF57-4472-9F25-E97CB246DF33}"/>
    <cellStyle name="20% - Ênfase2 5 7" xfId="4351" xr:uid="{B254A4D3-E70C-4B35-80DD-FD5791E70353}"/>
    <cellStyle name="20% - Ênfase2 6" xfId="240" xr:uid="{3F119A9E-3094-4CB5-8500-83A5C3B8807B}"/>
    <cellStyle name="20% - Ênfase2 6 2" xfId="479" xr:uid="{D82AA472-3CFD-4A21-8A81-1A7447457979}"/>
    <cellStyle name="20% - Ênfase2 6 2 2" xfId="941" xr:uid="{66010AAF-7766-48D5-B8C3-68B9178FBD15}"/>
    <cellStyle name="20% - Ênfase2 6 2 2 2" xfId="2009" xr:uid="{90D78B8D-4361-477B-964C-FBDBE11E99AD}"/>
    <cellStyle name="20% - Ênfase2 6 2 2 2 2" xfId="4115" xr:uid="{D335043C-26A9-4027-9B2A-7AE6D32A47B5}"/>
    <cellStyle name="20% - Ênfase2 6 2 2 2 2 2" xfId="8321" xr:uid="{F82174A5-27D8-4C1D-B3AB-5138A0EB2977}"/>
    <cellStyle name="20% - Ênfase2 6 2 2 2 3" xfId="6225" xr:uid="{AF213412-9EBB-4CB2-B134-4106538E505E}"/>
    <cellStyle name="20% - Ênfase2 6 2 2 3" xfId="3060" xr:uid="{C8B2BFA0-BE49-440C-AD34-476859DCD3FC}"/>
    <cellStyle name="20% - Ênfase2 6 2 2 3 2" xfId="7266" xr:uid="{45BA1C4B-AC18-4417-80DC-D9C208B6F0E3}"/>
    <cellStyle name="20% - Ênfase2 6 2 2 4" xfId="5170" xr:uid="{32927C87-2812-46F4-8EE2-1E6CEFD6BC4A}"/>
    <cellStyle name="20% - Ênfase2 6 2 3" xfId="1555" xr:uid="{F66D9FD1-71E4-4AE6-A218-233F432C8BC0}"/>
    <cellStyle name="20% - Ênfase2 6 2 3 2" xfId="3661" xr:uid="{D75820C3-CC48-4E68-962C-7458C2A6AE31}"/>
    <cellStyle name="20% - Ênfase2 6 2 3 2 2" xfId="7867" xr:uid="{FA1C680B-4BDD-4EC9-9C91-591A32FB76D5}"/>
    <cellStyle name="20% - Ênfase2 6 2 3 3" xfId="5771" xr:uid="{D0632066-8EA7-4EB4-942E-5DCAE6016C95}"/>
    <cellStyle name="20% - Ênfase2 6 2 4" xfId="2606" xr:uid="{BA3A403D-56B7-4A8D-A5EA-55EE91B427B7}"/>
    <cellStyle name="20% - Ênfase2 6 2 4 2" xfId="6812" xr:uid="{01C5F921-71EC-4C43-8509-15DF024C0000}"/>
    <cellStyle name="20% - Ênfase2 6 2 5" xfId="4716" xr:uid="{1426363D-1025-4FF9-B3BC-58F3B5D2212B}"/>
    <cellStyle name="20% - Ênfase2 6 3" xfId="708" xr:uid="{26028C29-6A80-4276-B99F-F82440DC6BB3}"/>
    <cellStyle name="20% - Ênfase2 6 3 2" xfId="1777" xr:uid="{80054113-34F8-47EB-B5DB-B5A3276F2EDD}"/>
    <cellStyle name="20% - Ênfase2 6 3 2 2" xfId="3883" xr:uid="{5BEA15FF-2ABF-44AA-985E-3976371594C3}"/>
    <cellStyle name="20% - Ênfase2 6 3 2 2 2" xfId="8089" xr:uid="{35DB8F90-C301-4833-A1FE-A64E0EE60A03}"/>
    <cellStyle name="20% - Ênfase2 6 3 2 3" xfId="5993" xr:uid="{4B1BA154-795C-470D-B265-2D71912B7412}"/>
    <cellStyle name="20% - Ênfase2 6 3 3" xfId="2828" xr:uid="{62C02C28-C8F3-45AB-95B4-790A32A7CED7}"/>
    <cellStyle name="20% - Ênfase2 6 3 3 2" xfId="7034" xr:uid="{22205ED5-A06E-415B-A03C-38A784E12177}"/>
    <cellStyle name="20% - Ênfase2 6 3 4" xfId="4938" xr:uid="{2956D752-6771-430D-B93F-FA6A4B824B5F}"/>
    <cellStyle name="20% - Ênfase2 6 4" xfId="1322" xr:uid="{85D35852-790C-4400-8DE1-AF2112799B4A}"/>
    <cellStyle name="20% - Ênfase2 6 4 2" xfId="3428" xr:uid="{7A45608A-CF29-430A-BF5E-DA58B96C0E77}"/>
    <cellStyle name="20% - Ênfase2 6 4 2 2" xfId="7634" xr:uid="{610D22AE-DAA6-4E48-8B31-83A21054DA6B}"/>
    <cellStyle name="20% - Ênfase2 6 4 3" xfId="5538" xr:uid="{DE66F868-FDF8-4BBA-A4DA-937F8C2A16B8}"/>
    <cellStyle name="20% - Ênfase2 6 5" xfId="2373" xr:uid="{77E4AC75-6A27-4444-82BB-2F145848D28A}"/>
    <cellStyle name="20% - Ênfase2 6 5 2" xfId="6579" xr:uid="{22BE179B-2CB0-4C0B-B8C5-B06754C97A68}"/>
    <cellStyle name="20% - Ênfase2 6 6" xfId="4483" xr:uid="{2189902E-4B5D-4C00-88C1-DED716ACCF46}"/>
    <cellStyle name="20% - Ênfase2 7" xfId="254" xr:uid="{BBD58958-FDDD-4B73-9AC1-698B2BB17796}"/>
    <cellStyle name="20% - Ênfase2 7 2" xfId="493" xr:uid="{39B7852E-E6D3-40A4-A1D2-165FEAAEE41A}"/>
    <cellStyle name="20% - Ênfase2 7 2 2" xfId="955" xr:uid="{93C996BC-F488-40DD-A004-79C01CF30248}"/>
    <cellStyle name="20% - Ênfase2 7 2 2 2" xfId="2023" xr:uid="{5DA369D2-6F33-4795-8024-790BA4C5F7DB}"/>
    <cellStyle name="20% - Ênfase2 7 2 2 2 2" xfId="4129" xr:uid="{AD6145BA-AADC-4DAC-A5C1-33E56B4ED67A}"/>
    <cellStyle name="20% - Ênfase2 7 2 2 2 2 2" xfId="8335" xr:uid="{15D183F3-1A56-4EE2-AB9F-A97D56C4E461}"/>
    <cellStyle name="20% - Ênfase2 7 2 2 2 3" xfId="6239" xr:uid="{81959076-DFAE-47B8-96AF-98B136D5820F}"/>
    <cellStyle name="20% - Ênfase2 7 2 2 3" xfId="3074" xr:uid="{E762E46F-E253-4199-AF75-7ADFA224CA85}"/>
    <cellStyle name="20% - Ênfase2 7 2 2 3 2" xfId="7280" xr:uid="{72FE7AF0-CC37-45BC-AB6A-B7E6A288F071}"/>
    <cellStyle name="20% - Ênfase2 7 2 2 4" xfId="5184" xr:uid="{CDD73FA5-1C47-4F55-9E3E-F67B3F748B02}"/>
    <cellStyle name="20% - Ênfase2 7 2 3" xfId="1569" xr:uid="{64C9859F-5B93-4865-AEA0-48FBD10C9C2F}"/>
    <cellStyle name="20% - Ênfase2 7 2 3 2" xfId="3675" xr:uid="{3F84110D-F676-4E79-BB90-9FF5DA29D630}"/>
    <cellStyle name="20% - Ênfase2 7 2 3 2 2" xfId="7881" xr:uid="{2F0CF6D0-8A76-4DA3-93A7-099B5BE42817}"/>
    <cellStyle name="20% - Ênfase2 7 2 3 3" xfId="5785" xr:uid="{517C12F9-F7A2-4906-990D-E708602039C2}"/>
    <cellStyle name="20% - Ênfase2 7 2 4" xfId="2620" xr:uid="{C038D428-FAD1-420D-9C41-62172C6BADCD}"/>
    <cellStyle name="20% - Ênfase2 7 2 4 2" xfId="6826" xr:uid="{EBDEC01D-A8A7-4F57-87EB-63E2756C61AA}"/>
    <cellStyle name="20% - Ênfase2 7 2 5" xfId="4730" xr:uid="{3DA31B9A-237C-480C-90CB-CBE96DE953CA}"/>
    <cellStyle name="20% - Ênfase2 7 3" xfId="722" xr:uid="{CAC2D2DD-B122-48C6-803D-FDAA94DDED26}"/>
    <cellStyle name="20% - Ênfase2 7 3 2" xfId="1791" xr:uid="{099E218A-9977-452C-9A9D-20A85C1A5585}"/>
    <cellStyle name="20% - Ênfase2 7 3 2 2" xfId="3897" xr:uid="{324A60BD-39F5-41F5-9EFF-DC102E3B2B01}"/>
    <cellStyle name="20% - Ênfase2 7 3 2 2 2" xfId="8103" xr:uid="{EE90CBA5-D660-4C71-93E2-79C80A072F9C}"/>
    <cellStyle name="20% - Ênfase2 7 3 2 3" xfId="6007" xr:uid="{E57D3588-E4E8-4FD7-B1C5-9A9EE255CE63}"/>
    <cellStyle name="20% - Ênfase2 7 3 3" xfId="2842" xr:uid="{B606F00F-7773-4558-8F96-F95DCCF23F39}"/>
    <cellStyle name="20% - Ênfase2 7 3 3 2" xfId="7048" xr:uid="{B2E5E2CE-867B-415E-8C5A-E1184606A1DE}"/>
    <cellStyle name="20% - Ênfase2 7 3 4" xfId="4952" xr:uid="{AE8FFA04-FBFD-43A6-876F-49E3E8AF48D3}"/>
    <cellStyle name="20% - Ênfase2 7 4" xfId="1336" xr:uid="{1642EB56-52FC-429B-837A-6BF8A00272D9}"/>
    <cellStyle name="20% - Ênfase2 7 4 2" xfId="3442" xr:uid="{E04E1B37-DC1D-495B-B408-4E282ADD2B5F}"/>
    <cellStyle name="20% - Ênfase2 7 4 2 2" xfId="7648" xr:uid="{96F814DD-E980-468C-BB92-56E806AE9030}"/>
    <cellStyle name="20% - Ênfase2 7 4 3" xfId="5552" xr:uid="{26950689-B017-471F-9C6B-3078A24B99B2}"/>
    <cellStyle name="20% - Ênfase2 7 5" xfId="2387" xr:uid="{9700DADD-BE88-4AF7-B7EE-9986517CD710}"/>
    <cellStyle name="20% - Ênfase2 7 5 2" xfId="6593" xr:uid="{4257A63D-37C8-4B83-AD30-06CAA3C551ED}"/>
    <cellStyle name="20% - Ênfase2 7 6" xfId="4497" xr:uid="{DCB6F382-BA8A-4E5A-81A5-5D3036A4D40B}"/>
    <cellStyle name="20% - Ênfase2 8" xfId="268" xr:uid="{F87A1D36-C86C-4C4E-827A-68906796EAC3}"/>
    <cellStyle name="20% - Ênfase2 8 2" xfId="507" xr:uid="{5ABD14F5-F3E9-4986-9DA5-52AC66C21544}"/>
    <cellStyle name="20% - Ênfase2 8 2 2" xfId="969" xr:uid="{3D23E87E-3BAD-483F-A5F9-48D250557592}"/>
    <cellStyle name="20% - Ênfase2 8 2 2 2" xfId="2037" xr:uid="{EB35A09A-04C2-4928-AFF7-149235EB10CA}"/>
    <cellStyle name="20% - Ênfase2 8 2 2 2 2" xfId="4143" xr:uid="{173FC385-D2A7-412D-8E1A-FB1F4D95C4BB}"/>
    <cellStyle name="20% - Ênfase2 8 2 2 2 2 2" xfId="8349" xr:uid="{58B4461B-4CC9-4E95-B6DF-F59F10C3789B}"/>
    <cellStyle name="20% - Ênfase2 8 2 2 2 3" xfId="6253" xr:uid="{58269F07-9A7F-4977-A62C-ACB6412A3A78}"/>
    <cellStyle name="20% - Ênfase2 8 2 2 3" xfId="3088" xr:uid="{DD1505D9-BB96-494D-833B-4B427BDCE8E9}"/>
    <cellStyle name="20% - Ênfase2 8 2 2 3 2" xfId="7294" xr:uid="{26868058-BD3C-473A-8ED3-7B464D9F3F57}"/>
    <cellStyle name="20% - Ênfase2 8 2 2 4" xfId="5198" xr:uid="{24016391-54F0-4CA2-8A32-54E692AE1A10}"/>
    <cellStyle name="20% - Ênfase2 8 2 3" xfId="1583" xr:uid="{0CDEFA2C-23D5-453C-902F-864706E3F49F}"/>
    <cellStyle name="20% - Ênfase2 8 2 3 2" xfId="3689" xr:uid="{40440887-3170-4D19-9017-EF3AAB34D818}"/>
    <cellStyle name="20% - Ênfase2 8 2 3 2 2" xfId="7895" xr:uid="{2B4E2EAB-1143-4C77-9564-CD9547EADB27}"/>
    <cellStyle name="20% - Ênfase2 8 2 3 3" xfId="5799" xr:uid="{19E2F20B-CA27-4549-BC0B-2BD8DB27A6B6}"/>
    <cellStyle name="20% - Ênfase2 8 2 4" xfId="2634" xr:uid="{0B78F5FE-472A-4EC5-AE09-01A331E67D18}"/>
    <cellStyle name="20% - Ênfase2 8 2 4 2" xfId="6840" xr:uid="{CE82535C-D022-4CE0-AB05-43A36B72DF17}"/>
    <cellStyle name="20% - Ênfase2 8 2 5" xfId="4744" xr:uid="{E3ADC9B4-649B-41CF-B9FB-FB8EFC5B234B}"/>
    <cellStyle name="20% - Ênfase2 8 3" xfId="736" xr:uid="{AB893815-2E5D-499B-80F5-AA0B594ADAE6}"/>
    <cellStyle name="20% - Ênfase2 8 3 2" xfId="1805" xr:uid="{C1BF5056-8E58-4F6B-907C-E60809B2ACD8}"/>
    <cellStyle name="20% - Ênfase2 8 3 2 2" xfId="3911" xr:uid="{2F4CDC3B-0063-4A52-86C0-A523CB4CEB2F}"/>
    <cellStyle name="20% - Ênfase2 8 3 2 2 2" xfId="8117" xr:uid="{1B5808AB-25EF-4349-A534-8877CA8623A3}"/>
    <cellStyle name="20% - Ênfase2 8 3 2 3" xfId="6021" xr:uid="{77BA11B1-97D8-4599-AC97-1A48BD121605}"/>
    <cellStyle name="20% - Ênfase2 8 3 3" xfId="2856" xr:uid="{97D775CA-3C6A-4110-A92D-4327F4528A8E}"/>
    <cellStyle name="20% - Ênfase2 8 3 3 2" xfId="7062" xr:uid="{067A43A9-4819-4D4F-B023-69276A6DF380}"/>
    <cellStyle name="20% - Ênfase2 8 3 4" xfId="4966" xr:uid="{564CC95D-2FAF-4D54-8535-C45569D64A1B}"/>
    <cellStyle name="20% - Ênfase2 8 4" xfId="1350" xr:uid="{E39B703D-228B-47B0-8B4E-393496F47A17}"/>
    <cellStyle name="20% - Ênfase2 8 4 2" xfId="3456" xr:uid="{EAD999CD-8CF9-4685-870C-A8968F9673E4}"/>
    <cellStyle name="20% - Ênfase2 8 4 2 2" xfId="7662" xr:uid="{F839448E-93A5-4B11-BA5B-9339D980E3A1}"/>
    <cellStyle name="20% - Ênfase2 8 4 3" xfId="5566" xr:uid="{5B327652-E8D6-4065-935D-4EE5A1EA8BF7}"/>
    <cellStyle name="20% - Ênfase2 8 5" xfId="2401" xr:uid="{619ECB92-346A-4220-8851-8273DD5CEB45}"/>
    <cellStyle name="20% - Ênfase2 8 5 2" xfId="6607" xr:uid="{94D16714-D55A-4683-A9B7-2FB16BF99900}"/>
    <cellStyle name="20% - Ênfase2 8 6" xfId="4511" xr:uid="{C439EEB7-85C8-4114-80D5-5B83D6922818}"/>
    <cellStyle name="20% - Ênfase2 9" xfId="282" xr:uid="{154AB140-71C8-4871-9E40-DDAA89A23A87}"/>
    <cellStyle name="20% - Ênfase2 9 2" xfId="521" xr:uid="{E84B0774-8182-414A-B142-FC1108F75CF5}"/>
    <cellStyle name="20% - Ênfase2 9 2 2" xfId="983" xr:uid="{8F8669D1-3938-4575-8D45-9D88710F7DDA}"/>
    <cellStyle name="20% - Ênfase2 9 2 2 2" xfId="2051" xr:uid="{191683E5-D89E-439D-8F0D-440C564B48B8}"/>
    <cellStyle name="20% - Ênfase2 9 2 2 2 2" xfId="4157" xr:uid="{D9FBAF8B-D7F7-4930-A987-F0829565D6B9}"/>
    <cellStyle name="20% - Ênfase2 9 2 2 2 2 2" xfId="8363" xr:uid="{0BB9760E-5C1E-417F-9A36-EE02C130F90C}"/>
    <cellStyle name="20% - Ênfase2 9 2 2 2 3" xfId="6267" xr:uid="{F1FC1909-476E-4E7C-8C32-F72CAEB754E8}"/>
    <cellStyle name="20% - Ênfase2 9 2 2 3" xfId="3102" xr:uid="{3FE94FB6-E4B5-4CF9-B9CA-0F889B91EDEF}"/>
    <cellStyle name="20% - Ênfase2 9 2 2 3 2" xfId="7308" xr:uid="{D8EA02C2-FC7D-467B-AF2C-D5A2511F5020}"/>
    <cellStyle name="20% - Ênfase2 9 2 2 4" xfId="5212" xr:uid="{464D0308-6937-467E-9A7D-A4964ED7B0D2}"/>
    <cellStyle name="20% - Ênfase2 9 2 3" xfId="1597" xr:uid="{6035B736-532E-4016-A28C-415DB917D280}"/>
    <cellStyle name="20% - Ênfase2 9 2 3 2" xfId="3703" xr:uid="{9A879EFE-8156-4F8E-BE25-8044E962CA6C}"/>
    <cellStyle name="20% - Ênfase2 9 2 3 2 2" xfId="7909" xr:uid="{D82C4567-020B-40B9-9198-F3EC2EF2926D}"/>
    <cellStyle name="20% - Ênfase2 9 2 3 3" xfId="5813" xr:uid="{1DBF6FD4-9F0A-47A9-A0A7-D194885A6243}"/>
    <cellStyle name="20% - Ênfase2 9 2 4" xfId="2648" xr:uid="{18B9043A-E556-4C81-85EC-D162D8EF7A02}"/>
    <cellStyle name="20% - Ênfase2 9 2 4 2" xfId="6854" xr:uid="{3FB878FB-8806-4399-A72B-18001F2DBC12}"/>
    <cellStyle name="20% - Ênfase2 9 2 5" xfId="4758" xr:uid="{BE12E7A6-93FF-4B5A-9B13-FCCE2CB200F1}"/>
    <cellStyle name="20% - Ênfase2 9 3" xfId="750" xr:uid="{08142FE1-6024-4C77-A613-F9D31986F8DA}"/>
    <cellStyle name="20% - Ênfase2 9 3 2" xfId="1819" xr:uid="{3DDFC3FE-9CBF-4D2D-AA7C-C13272BD3DAE}"/>
    <cellStyle name="20% - Ênfase2 9 3 2 2" xfId="3925" xr:uid="{96AE3AE4-E52D-45E9-9DB7-A25EFBC5A7B9}"/>
    <cellStyle name="20% - Ênfase2 9 3 2 2 2" xfId="8131" xr:uid="{E1F17A2B-B012-46B5-A922-F107AF456380}"/>
    <cellStyle name="20% - Ênfase2 9 3 2 3" xfId="6035" xr:uid="{FDDB51CE-7D10-4623-A3FE-3C08AC7BCCEE}"/>
    <cellStyle name="20% - Ênfase2 9 3 3" xfId="2870" xr:uid="{5B625610-A28F-4259-A00D-030CA320CFC6}"/>
    <cellStyle name="20% - Ênfase2 9 3 3 2" xfId="7076" xr:uid="{46556A46-0F0D-41D7-B6EA-7A8267630F1D}"/>
    <cellStyle name="20% - Ênfase2 9 3 4" xfId="4980" xr:uid="{EED05BBB-7A97-4F80-927B-B071EA123C2D}"/>
    <cellStyle name="20% - Ênfase2 9 4" xfId="1364" xr:uid="{8C974CF0-B498-4B20-BACB-475DF6415C9B}"/>
    <cellStyle name="20% - Ênfase2 9 4 2" xfId="3470" xr:uid="{55D9AE5F-4EC1-4B2B-9FEB-5023917A8AFA}"/>
    <cellStyle name="20% - Ênfase2 9 4 2 2" xfId="7676" xr:uid="{915A4A4C-B06F-45B2-9D5F-ABE4CE1F4391}"/>
    <cellStyle name="20% - Ênfase2 9 4 3" xfId="5580" xr:uid="{5B77F4A5-E09E-4CC8-ADA4-F5EBD82B7CA9}"/>
    <cellStyle name="20% - Ênfase2 9 5" xfId="2415" xr:uid="{80169223-1925-4787-8FFE-189F5453C885}"/>
    <cellStyle name="20% - Ênfase2 9 5 2" xfId="6621" xr:uid="{2A07FAF8-28FE-48CD-BB5D-6CADF9E8E7FB}"/>
    <cellStyle name="20% - Ênfase2 9 6" xfId="4525" xr:uid="{DBAE8C26-3930-4B15-870D-11005B59B70A}"/>
    <cellStyle name="20% - Ênfase3 10" xfId="309" xr:uid="{EB30D892-D397-443C-8484-6978C9AB35D4}"/>
    <cellStyle name="20% - Ênfase3 10 2" xfId="546" xr:uid="{32D2AF10-B3F2-4406-BB8A-F4845877AEEC}"/>
    <cellStyle name="20% - Ênfase3 10 2 2" xfId="1008" xr:uid="{A771A47C-FB46-4882-8144-9C880883CBD0}"/>
    <cellStyle name="20% - Ênfase3 10 2 2 2" xfId="2076" xr:uid="{8612AFBF-4B91-4A9F-96B9-593EAF282F9F}"/>
    <cellStyle name="20% - Ênfase3 10 2 2 2 2" xfId="4182" xr:uid="{B037D690-16BC-4FD5-840E-3C86E61B9878}"/>
    <cellStyle name="20% - Ênfase3 10 2 2 2 2 2" xfId="8388" xr:uid="{AB41D271-89EA-4441-8969-1303D3A65655}"/>
    <cellStyle name="20% - Ênfase3 10 2 2 2 3" xfId="6292" xr:uid="{5BE7C0F0-DEAC-4F76-BB5D-FBFDD5499D02}"/>
    <cellStyle name="20% - Ênfase3 10 2 2 3" xfId="3127" xr:uid="{9A9E1681-9A5F-4FF4-B1E8-77AC36BB0576}"/>
    <cellStyle name="20% - Ênfase3 10 2 2 3 2" xfId="7333" xr:uid="{C1102E5E-3828-49ED-8239-6FF4A3F30F59}"/>
    <cellStyle name="20% - Ênfase3 10 2 2 4" xfId="5237" xr:uid="{FF70CD96-F2C1-44C7-9221-073C79A55BE9}"/>
    <cellStyle name="20% - Ênfase3 10 2 3" xfId="1622" xr:uid="{BF3C2301-1DBA-4530-BBCF-3DD60381E405}"/>
    <cellStyle name="20% - Ênfase3 10 2 3 2" xfId="3728" xr:uid="{8D8316A5-A4C2-4DF5-9595-AB38408F0AFB}"/>
    <cellStyle name="20% - Ênfase3 10 2 3 2 2" xfId="7934" xr:uid="{80CDAB04-FA96-4A13-A39A-BB10BAA1E948}"/>
    <cellStyle name="20% - Ênfase3 10 2 3 3" xfId="5838" xr:uid="{104D30E7-144D-4668-8663-4354DCB2073E}"/>
    <cellStyle name="20% - Ênfase3 10 2 4" xfId="2673" xr:uid="{28D15B39-D65D-4B68-A55E-3BFA5E80B5AD}"/>
    <cellStyle name="20% - Ênfase3 10 2 4 2" xfId="6879" xr:uid="{325EF458-ECC0-40F4-B2DF-F61201270F88}"/>
    <cellStyle name="20% - Ênfase3 10 2 5" xfId="4783" xr:uid="{2D7B3692-948E-4771-A08F-D43A287E7458}"/>
    <cellStyle name="20% - Ênfase3 10 3" xfId="775" xr:uid="{D0480EC9-50A0-4F20-B6FB-4EF5155F2E0D}"/>
    <cellStyle name="20% - Ênfase3 10 3 2" xfId="1844" xr:uid="{5E045BB4-520E-4AE4-AE81-8B9B28F28754}"/>
    <cellStyle name="20% - Ênfase3 10 3 2 2" xfId="3950" xr:uid="{B03B011B-7439-4209-B2C1-AC706E1EEF4B}"/>
    <cellStyle name="20% - Ênfase3 10 3 2 2 2" xfId="8156" xr:uid="{981A59A3-1091-4700-AEC6-091F2885A7F7}"/>
    <cellStyle name="20% - Ênfase3 10 3 2 3" xfId="6060" xr:uid="{B27E9CAF-4B2E-4859-B322-5FE0A9DF2919}"/>
    <cellStyle name="20% - Ênfase3 10 3 3" xfId="2895" xr:uid="{0215F46C-C623-49B4-AF98-0E14F32AE7CE}"/>
    <cellStyle name="20% - Ênfase3 10 3 3 2" xfId="7101" xr:uid="{DB4E1025-116E-496F-8406-755AA9A52F9E}"/>
    <cellStyle name="20% - Ênfase3 10 3 4" xfId="5005" xr:uid="{E36791C1-F131-4BA8-821F-169AD3FA1CCA}"/>
    <cellStyle name="20% - Ênfase3 10 4" xfId="1389" xr:uid="{C46BDD8A-68CC-45FF-BD1B-A7FB4CA1F20A}"/>
    <cellStyle name="20% - Ênfase3 10 4 2" xfId="3495" xr:uid="{F12E9394-55B0-4601-8D1F-83D238319427}"/>
    <cellStyle name="20% - Ênfase3 10 4 2 2" xfId="7701" xr:uid="{1803FAEA-99DF-4510-90BE-A7C5C5C38D63}"/>
    <cellStyle name="20% - Ênfase3 10 4 3" xfId="5605" xr:uid="{CFE06B8E-F079-493B-93F7-6A0DA46CF4DC}"/>
    <cellStyle name="20% - Ênfase3 10 5" xfId="2440" xr:uid="{E7C50645-955D-4DCD-80B0-99EE838D4B82}"/>
    <cellStyle name="20% - Ênfase3 10 5 2" xfId="6646" xr:uid="{608AC8E4-6584-4082-9ABE-42471D8D50A1}"/>
    <cellStyle name="20% - Ênfase3 10 6" xfId="4550" xr:uid="{DF0B7B41-D9B7-4458-8FA3-F1423F938644}"/>
    <cellStyle name="20% - Ênfase3 11" xfId="329" xr:uid="{F4B3A0FE-064B-4CA0-AC95-6F06098C9FFA}"/>
    <cellStyle name="20% - Ênfase3 11 2" xfId="793" xr:uid="{4BEB4A03-88E8-46A1-8071-62CE440D4C75}"/>
    <cellStyle name="20% - Ênfase3 11 2 2" xfId="1862" xr:uid="{92D1AE0C-4EF8-4EB1-BDD2-942278031D02}"/>
    <cellStyle name="20% - Ênfase3 11 2 2 2" xfId="3968" xr:uid="{D389A61C-198A-467F-A5E6-38FC13BD5BB9}"/>
    <cellStyle name="20% - Ênfase3 11 2 2 2 2" xfId="8174" xr:uid="{C22051FD-EBF0-4C60-A3D7-3B13AC59CDC1}"/>
    <cellStyle name="20% - Ênfase3 11 2 2 3" xfId="6078" xr:uid="{5023BDCB-5D57-46B8-A368-6C8DC4D813BD}"/>
    <cellStyle name="20% - Ênfase3 11 2 3" xfId="2913" xr:uid="{A6F23E0C-58FF-4553-A145-9B1F379204B4}"/>
    <cellStyle name="20% - Ênfase3 11 2 3 2" xfId="7119" xr:uid="{80FCC711-727B-4EB3-8AFE-1ADB235C1D56}"/>
    <cellStyle name="20% - Ênfase3 11 2 4" xfId="5023" xr:uid="{0E2597F0-1B9A-46C6-946E-9AF29897A54B}"/>
    <cellStyle name="20% - Ênfase3 11 3" xfId="1408" xr:uid="{E6084717-43DB-4243-BB43-CF7DAFFFDE7B}"/>
    <cellStyle name="20% - Ênfase3 11 3 2" xfId="3514" xr:uid="{2AE32097-03FB-499D-AC12-46D31CB912E7}"/>
    <cellStyle name="20% - Ênfase3 11 3 2 2" xfId="7720" xr:uid="{A6D2A5C2-C31A-4AEF-82AD-FDFB4E7FD6B4}"/>
    <cellStyle name="20% - Ênfase3 11 3 3" xfId="5624" xr:uid="{CE09969E-9CFF-48DD-ADAB-E58C085D5D65}"/>
    <cellStyle name="20% - Ênfase3 11 4" xfId="2459" xr:uid="{97ADD33E-7566-4A0A-BFEC-7484BA11B15D}"/>
    <cellStyle name="20% - Ênfase3 11 4 2" xfId="6665" xr:uid="{FED55091-C4A9-4728-BCEB-2B65B1F0F78C}"/>
    <cellStyle name="20% - Ênfase3 11 5" xfId="4569" xr:uid="{74CF3089-9E31-4CE3-BB6D-FA4788D8FFAF}"/>
    <cellStyle name="20% - Ênfase3 12" xfId="694" xr:uid="{BBF1B2CB-6F87-4E47-8256-D30E2589E88C}"/>
    <cellStyle name="20% - Ênfase3 12 2" xfId="1763" xr:uid="{E791C924-BFC7-455C-AA9A-6031ABA0A456}"/>
    <cellStyle name="20% - Ênfase3 12 2 2" xfId="3869" xr:uid="{8973FA42-1074-4798-A986-1752DBD20458}"/>
    <cellStyle name="20% - Ênfase3 12 2 2 2" xfId="8075" xr:uid="{0A568078-8B6F-4C0B-B35E-83B294D4958E}"/>
    <cellStyle name="20% - Ênfase3 12 2 3" xfId="5979" xr:uid="{942DF29E-03B6-418C-BA71-10FAB183ECDD}"/>
    <cellStyle name="20% - Ênfase3 12 3" xfId="2814" xr:uid="{56032A8A-6789-4A6F-ADD0-D85014F22A1C}"/>
    <cellStyle name="20% - Ênfase3 12 3 2" xfId="7020" xr:uid="{ED715EB3-8FA4-43A0-9A0F-8D3D7F8F49BA}"/>
    <cellStyle name="20% - Ênfase3 12 4" xfId="4924" xr:uid="{13DA530F-80B7-4180-8CF8-181A07E6A33C}"/>
    <cellStyle name="20% - Ênfase3 13" xfId="1165" xr:uid="{D194C46E-CF97-4009-B837-C7DD4851E1DC}"/>
    <cellStyle name="20% - Ênfase3 13 2" xfId="3281" xr:uid="{2D59BFE3-74ED-4239-9D2E-5A73A3BB7D7F}"/>
    <cellStyle name="20% - Ênfase3 13 2 2" xfId="7487" xr:uid="{D9CFA24C-A3AF-491E-A7CE-9A519F2765BB}"/>
    <cellStyle name="20% - Ênfase3 13 3" xfId="5391" xr:uid="{E0DCBA4B-1CCB-44C7-8433-83C9666F4E8B}"/>
    <cellStyle name="20% - Ênfase3 14" xfId="2216" xr:uid="{759F6530-BF7E-4592-B2F7-A2CDDC08A734}"/>
    <cellStyle name="20% - Ênfase3 14 2" xfId="6432" xr:uid="{1FC3781A-074A-4706-94CE-DDCC5C92F140}"/>
    <cellStyle name="20% - Ênfase3 15" xfId="4324" xr:uid="{9308C376-0C82-4024-990A-8D42732F2CFA}"/>
    <cellStyle name="20% - Ênfase3 2" xfId="82" xr:uid="{A16CA26E-2ED5-416D-88E9-6131334AD47B}"/>
    <cellStyle name="20% - Ênfase3 2 2" xfId="83" xr:uid="{D929EB58-A883-414F-A38A-BA75EDCC8EFE}"/>
    <cellStyle name="20% - Ênfase3 2 2 2" xfId="357" xr:uid="{3202952C-E871-46B0-9325-DFE508C0A977}"/>
    <cellStyle name="20% - Ênfase3 2 2 2 2" xfId="820" xr:uid="{B8E0E776-A027-4738-86FD-5705ACE01A3C}"/>
    <cellStyle name="20% - Ênfase3 2 2 2 2 2" xfId="1888" xr:uid="{05909B05-F0AB-4881-BCB9-9387DA921551}"/>
    <cellStyle name="20% - Ênfase3 2 2 2 2 2 2" xfId="3994" xr:uid="{A76EA95D-BE41-4911-B6FB-975F1921BE64}"/>
    <cellStyle name="20% - Ênfase3 2 2 2 2 2 2 2" xfId="8200" xr:uid="{629259A5-6FD4-4982-B98B-6CDEF07BC7E9}"/>
    <cellStyle name="20% - Ênfase3 2 2 2 2 2 3" xfId="6104" xr:uid="{A1D6829E-CF1D-450E-9B8A-4F2C32BAD0A0}"/>
    <cellStyle name="20% - Ênfase3 2 2 2 2 3" xfId="2939" xr:uid="{D4553628-4BF4-4DD9-81E9-B32D4F265F13}"/>
    <cellStyle name="20% - Ênfase3 2 2 2 2 3 2" xfId="7145" xr:uid="{0D65D2A4-BF60-40D5-B32D-EA4231F9AAD9}"/>
    <cellStyle name="20% - Ênfase3 2 2 2 2 4" xfId="5049" xr:uid="{F6F98283-C420-4B85-921E-9ECE0AC32958}"/>
    <cellStyle name="20% - Ênfase3 2 2 2 3" xfId="1434" xr:uid="{26833901-D7E2-44EF-8DFB-39B38E8A573C}"/>
    <cellStyle name="20% - Ênfase3 2 2 2 3 2" xfId="3540" xr:uid="{0FC3F5FF-EB3F-423B-859B-A057FDE04A59}"/>
    <cellStyle name="20% - Ênfase3 2 2 2 3 2 2" xfId="7746" xr:uid="{1FE1EDEC-F1A1-4623-82B4-207CFB3919D4}"/>
    <cellStyle name="20% - Ênfase3 2 2 2 3 3" xfId="5650" xr:uid="{78E57E84-998B-4BDB-B20D-4680767A50D1}"/>
    <cellStyle name="20% - Ênfase3 2 2 2 4" xfId="2485" xr:uid="{9CEB84ED-20D3-43C5-BFA0-CDFF16E09C14}"/>
    <cellStyle name="20% - Ênfase3 2 2 2 4 2" xfId="6691" xr:uid="{6E4EC768-49A9-4361-BAB6-52E192D36CFD}"/>
    <cellStyle name="20% - Ênfase3 2 2 2 5" xfId="4595" xr:uid="{FA9D4632-0F24-410D-A899-90B673254BF5}"/>
    <cellStyle name="20% - Ênfase3 2 2 3" xfId="588" xr:uid="{8E4CA7D4-418D-43D9-87AC-B3B201EE10C3}"/>
    <cellStyle name="20% - Ênfase3 2 2 3 2" xfId="1662" xr:uid="{198C6962-1483-46E7-AB21-65290951F017}"/>
    <cellStyle name="20% - Ênfase3 2 2 3 2 2" xfId="3768" xr:uid="{F45C47B1-5703-4632-8BDF-829999517C88}"/>
    <cellStyle name="20% - Ênfase3 2 2 3 2 2 2" xfId="7974" xr:uid="{6592D872-1807-4A7D-952F-CE8C81B167B8}"/>
    <cellStyle name="20% - Ênfase3 2 2 3 2 3" xfId="5878" xr:uid="{6192BA49-6F43-4466-86D0-D2B0D11BBC5B}"/>
    <cellStyle name="20% - Ênfase3 2 2 3 3" xfId="2713" xr:uid="{2F05570F-91F6-49B1-B4CD-9C4B58BAE303}"/>
    <cellStyle name="20% - Ênfase3 2 2 3 3 2" xfId="6919" xr:uid="{4CF0BB1D-D5A7-4775-B78C-66A614ACB841}"/>
    <cellStyle name="20% - Ênfase3 2 2 3 4" xfId="4823" xr:uid="{A237C615-9885-4A31-8B63-55417AC25B70}"/>
    <cellStyle name="20% - Ênfase3 2 2 4" xfId="1048" xr:uid="{EA4873C1-B906-4859-B629-6FB65954D10E}"/>
    <cellStyle name="20% - Ênfase3 2 2 4 2" xfId="2115" xr:uid="{DBBC58F7-015F-449F-801D-4B46204542BD}"/>
    <cellStyle name="20% - Ênfase3 2 2 4 2 2" xfId="4221" xr:uid="{1F2F173C-B8DB-43A4-BC62-FB4CDDC78D16}"/>
    <cellStyle name="20% - Ênfase3 2 2 4 2 2 2" xfId="8427" xr:uid="{C60B7CC3-2E28-42BA-BA46-79501FE92258}"/>
    <cellStyle name="20% - Ênfase3 2 2 4 2 3" xfId="6331" xr:uid="{38AC53CF-E241-406E-92E1-2B19709419BB}"/>
    <cellStyle name="20% - Ênfase3 2 2 4 3" xfId="3166" xr:uid="{80F02459-F185-4F73-B76C-A4C322994312}"/>
    <cellStyle name="20% - Ênfase3 2 2 4 3 2" xfId="7372" xr:uid="{FDA6A310-B325-45F3-9128-228FA9E8EE4D}"/>
    <cellStyle name="20% - Ênfase3 2 2 4 4" xfId="5276" xr:uid="{44A279CB-C7D6-47ED-B90A-22630C0ACDAB}"/>
    <cellStyle name="20% - Ênfase3 2 2 5" xfId="1192" xr:uid="{D25A7CDC-796D-4E03-B123-FF9AAC0AA0C2}"/>
    <cellStyle name="20% - Ênfase3 2 2 5 2" xfId="3307" xr:uid="{C71A5D60-C905-4373-BF06-763E192BCEDF}"/>
    <cellStyle name="20% - Ênfase3 2 2 5 2 2" xfId="7513" xr:uid="{672FC49D-399F-4271-96C2-382978C797B5}"/>
    <cellStyle name="20% - Ênfase3 2 2 5 3" xfId="5417" xr:uid="{D579B9CC-4A03-4EC8-90C6-B8CA53CE6358}"/>
    <cellStyle name="20% - Ênfase3 2 2 6" xfId="2243" xr:uid="{781D4159-B1C2-40FE-B0BB-12CC1EC195DF}"/>
    <cellStyle name="20% - Ênfase3 2 2 6 2" xfId="6458" xr:uid="{549A52D3-C6F6-4DA6-9F3E-017916A8E78A}"/>
    <cellStyle name="20% - Ênfase3 2 2 7" xfId="4353" xr:uid="{A6F4F609-7CB9-40D8-93BF-2FAE9A54DA20}"/>
    <cellStyle name="20% - Ênfase3 2 3" xfId="356" xr:uid="{9AA2E66D-4658-4E4A-9EDD-5CCFCD2AD3F0}"/>
    <cellStyle name="20% - Ênfase3 2 3 2" xfId="819" xr:uid="{52051A10-1A91-459C-AF37-49844627C1A2}"/>
    <cellStyle name="20% - Ênfase3 2 3 2 2" xfId="1887" xr:uid="{34F03F83-71D5-4D7B-AA19-D4552E81D06C}"/>
    <cellStyle name="20% - Ênfase3 2 3 2 2 2" xfId="3993" xr:uid="{DE5D513F-EFE8-4D3A-A5D4-4E2EAAC6EC0C}"/>
    <cellStyle name="20% - Ênfase3 2 3 2 2 2 2" xfId="8199" xr:uid="{F86587CE-3DA4-41D7-AB6E-CCA1472D37CA}"/>
    <cellStyle name="20% - Ênfase3 2 3 2 2 3" xfId="6103" xr:uid="{B7B9F91B-8D0C-4A3C-AD05-4808064E1088}"/>
    <cellStyle name="20% - Ênfase3 2 3 2 3" xfId="2938" xr:uid="{3F2196C8-0616-41E0-A298-E59E3B0E7DFE}"/>
    <cellStyle name="20% - Ênfase3 2 3 2 3 2" xfId="7144" xr:uid="{79FB00D3-7035-4707-ADCD-D478ED2CE2E0}"/>
    <cellStyle name="20% - Ênfase3 2 3 2 4" xfId="5048" xr:uid="{BF194722-0F24-4B7C-A62A-249BA175EFD2}"/>
    <cellStyle name="20% - Ênfase3 2 3 3" xfId="1433" xr:uid="{096754D7-E6F5-473E-8928-7C65F158B5AF}"/>
    <cellStyle name="20% - Ênfase3 2 3 3 2" xfId="3539" xr:uid="{2A176AB0-4B96-4E28-8B90-9D2D8D8DCEFF}"/>
    <cellStyle name="20% - Ênfase3 2 3 3 2 2" xfId="7745" xr:uid="{A2E38339-8C77-43E8-8788-BD7926414606}"/>
    <cellStyle name="20% - Ênfase3 2 3 3 3" xfId="5649" xr:uid="{4A74B7C5-42C3-4F29-AD9E-3C742C3B0D9D}"/>
    <cellStyle name="20% - Ênfase3 2 3 4" xfId="2484" xr:uid="{4E1753F3-9760-48F8-8475-6413F10E4B8F}"/>
    <cellStyle name="20% - Ênfase3 2 3 4 2" xfId="6690" xr:uid="{EA4F0703-97BA-4588-B97A-01CB2DADE72B}"/>
    <cellStyle name="20% - Ênfase3 2 3 5" xfId="4594" xr:uid="{6DE398CB-3619-4A4A-BF9A-E06CA88EA0F4}"/>
    <cellStyle name="20% - Ênfase3 2 4" xfId="587" xr:uid="{CA9483F4-D583-4111-9B88-7F163107C95D}"/>
    <cellStyle name="20% - Ênfase3 2 4 2" xfId="1661" xr:uid="{276F586B-E57C-4F5C-851E-F1C7433C1EB6}"/>
    <cellStyle name="20% - Ênfase3 2 4 2 2" xfId="3767" xr:uid="{50F41DE9-0B11-414E-89C9-EC092BB71E74}"/>
    <cellStyle name="20% - Ênfase3 2 4 2 2 2" xfId="7973" xr:uid="{9F80E822-4E76-416C-88FE-D50EFE9BFE1B}"/>
    <cellStyle name="20% - Ênfase3 2 4 2 3" xfId="5877" xr:uid="{F4E8F9A2-D5C5-4571-B411-AB8CBCA667F0}"/>
    <cellStyle name="20% - Ênfase3 2 4 3" xfId="2712" xr:uid="{649FEC9F-C376-4B0E-8474-0FBA2169C8A2}"/>
    <cellStyle name="20% - Ênfase3 2 4 3 2" xfId="6918" xr:uid="{51D305E2-6EE5-4F5A-8957-2B7CFC2717A2}"/>
    <cellStyle name="20% - Ênfase3 2 4 4" xfId="4822" xr:uid="{EBEDBCF0-2C0D-4D7C-A079-687EE067F380}"/>
    <cellStyle name="20% - Ênfase3 2 5" xfId="1047" xr:uid="{B57E5D9B-CE3D-435F-B1AE-4E81D4214D5E}"/>
    <cellStyle name="20% - Ênfase3 2 5 2" xfId="2114" xr:uid="{5FB913D8-1EA5-4600-BF2A-81921993F705}"/>
    <cellStyle name="20% - Ênfase3 2 5 2 2" xfId="4220" xr:uid="{D8A8948C-35E6-4786-9810-F6CA0AF57C80}"/>
    <cellStyle name="20% - Ênfase3 2 5 2 2 2" xfId="8426" xr:uid="{1B90ECC2-FFF6-4BD4-864B-A4AE386E2F8C}"/>
    <cellStyle name="20% - Ênfase3 2 5 2 3" xfId="6330" xr:uid="{F2B091C1-2F73-4C43-924B-634A4513FE6C}"/>
    <cellStyle name="20% - Ênfase3 2 5 3" xfId="3165" xr:uid="{913F94D6-494D-45C7-9BF7-9C4D33B9D67B}"/>
    <cellStyle name="20% - Ênfase3 2 5 3 2" xfId="7371" xr:uid="{38BD23AF-F4D5-48B1-8436-1BA2976C6D85}"/>
    <cellStyle name="20% - Ênfase3 2 5 4" xfId="5275" xr:uid="{D2BC351F-C337-4DD2-94EB-97AC5EBD17E8}"/>
    <cellStyle name="20% - Ênfase3 2 6" xfId="1191" xr:uid="{4D771B47-C3C2-4124-B76A-F25BEDDCCFC3}"/>
    <cellStyle name="20% - Ênfase3 2 6 2" xfId="3306" xr:uid="{475DEA69-DA6E-4E2A-8A57-27F175199186}"/>
    <cellStyle name="20% - Ênfase3 2 6 2 2" xfId="7512" xr:uid="{AB985625-0277-4CB0-8B80-7E7AC8B0F8D4}"/>
    <cellStyle name="20% - Ênfase3 2 6 3" xfId="5416" xr:uid="{75FDF76A-35FB-48AB-BAB4-C7C042621BBC}"/>
    <cellStyle name="20% - Ênfase3 2 7" xfId="2242" xr:uid="{16EE3CC1-0A73-4EA3-A16B-10FD80792EF0}"/>
    <cellStyle name="20% - Ênfase3 2 7 2" xfId="6457" xr:uid="{D74478C1-ABBC-429A-99A6-59D32DD33604}"/>
    <cellStyle name="20% - Ênfase3 2 8" xfId="4352" xr:uid="{F97D29B7-ED31-4FAE-913D-7B1597034D94}"/>
    <cellStyle name="20% - Ênfase3 3" xfId="84" xr:uid="{805500B3-6B75-4C52-A1C7-02411020D87E}"/>
    <cellStyle name="20% - Ênfase3 3 2" xfId="85" xr:uid="{D8F5A17B-AD06-470F-95F2-729B76A388FF}"/>
    <cellStyle name="20% - Ênfase3 3 2 2" xfId="359" xr:uid="{2122D695-A59A-45B6-9BD8-A9723DE911C9}"/>
    <cellStyle name="20% - Ênfase3 3 2 2 2" xfId="822" xr:uid="{A2158A5C-EA4A-48F8-82CF-7899B54BCF9B}"/>
    <cellStyle name="20% - Ênfase3 3 2 2 2 2" xfId="1890" xr:uid="{3F3BE7D6-CF62-4D41-A467-B4F3702831B9}"/>
    <cellStyle name="20% - Ênfase3 3 2 2 2 2 2" xfId="3996" xr:uid="{89ADEF00-84DC-4A09-8E42-6EC44FA6DB21}"/>
    <cellStyle name="20% - Ênfase3 3 2 2 2 2 2 2" xfId="8202" xr:uid="{D5DAC75A-AEEB-4705-A979-7A71A23C6EC8}"/>
    <cellStyle name="20% - Ênfase3 3 2 2 2 2 3" xfId="6106" xr:uid="{DD61B000-94EC-44E9-B192-B10F5B193D9D}"/>
    <cellStyle name="20% - Ênfase3 3 2 2 2 3" xfId="2941" xr:uid="{40D8C699-F601-485D-8075-9EE18A91534E}"/>
    <cellStyle name="20% - Ênfase3 3 2 2 2 3 2" xfId="7147" xr:uid="{BDBBF554-E205-4901-9AF6-5D70EED082AE}"/>
    <cellStyle name="20% - Ênfase3 3 2 2 2 4" xfId="5051" xr:uid="{D352F4DE-266D-4A83-B9BA-51042C96D1A6}"/>
    <cellStyle name="20% - Ênfase3 3 2 2 3" xfId="1436" xr:uid="{4A628986-3EC7-4AC7-8DCA-4673F2F87995}"/>
    <cellStyle name="20% - Ênfase3 3 2 2 3 2" xfId="3542" xr:uid="{A1C1DCB0-21C6-4728-9D19-6A686FE560F4}"/>
    <cellStyle name="20% - Ênfase3 3 2 2 3 2 2" xfId="7748" xr:uid="{1629BC23-984E-4F89-87CC-2A5CB66F99DE}"/>
    <cellStyle name="20% - Ênfase3 3 2 2 3 3" xfId="5652" xr:uid="{5D9E59A9-246F-4B38-9C47-855824EA9F28}"/>
    <cellStyle name="20% - Ênfase3 3 2 2 4" xfId="2487" xr:uid="{233A2342-83DB-43ED-A8C4-31129EFA3C6D}"/>
    <cellStyle name="20% - Ênfase3 3 2 2 4 2" xfId="6693" xr:uid="{45860570-A6BB-4DC1-859F-D8D154762604}"/>
    <cellStyle name="20% - Ênfase3 3 2 2 5" xfId="4597" xr:uid="{603EF743-497B-4144-8B66-5558C65485B9}"/>
    <cellStyle name="20% - Ênfase3 3 2 3" xfId="590" xr:uid="{B3270280-03E5-418D-A0E7-10682C3A293E}"/>
    <cellStyle name="20% - Ênfase3 3 2 3 2" xfId="1664" xr:uid="{6BB1098C-FEF8-4447-AEF2-0B0ECCB83FE7}"/>
    <cellStyle name="20% - Ênfase3 3 2 3 2 2" xfId="3770" xr:uid="{FC755006-C51B-4B3D-8F26-97EA2FA6288C}"/>
    <cellStyle name="20% - Ênfase3 3 2 3 2 2 2" xfId="7976" xr:uid="{8EAC1D20-78C4-4813-B564-DC33ED0E2819}"/>
    <cellStyle name="20% - Ênfase3 3 2 3 2 3" xfId="5880" xr:uid="{3D5D28E1-BDBF-404D-A07F-7F9F165CAF4A}"/>
    <cellStyle name="20% - Ênfase3 3 2 3 3" xfId="2715" xr:uid="{45B818C9-AE84-4940-A0CE-BC3DB598FD6B}"/>
    <cellStyle name="20% - Ênfase3 3 2 3 3 2" xfId="6921" xr:uid="{F341EED4-9055-4E74-90E8-04339CBE13D6}"/>
    <cellStyle name="20% - Ênfase3 3 2 3 4" xfId="4825" xr:uid="{51C2CB89-D0BB-44F1-948E-D01DB20B10C4}"/>
    <cellStyle name="20% - Ênfase3 3 2 4" xfId="1050" xr:uid="{395A10C4-A904-4DDF-B2AE-9C68C623D9CC}"/>
    <cellStyle name="20% - Ênfase3 3 2 4 2" xfId="2117" xr:uid="{1EC1908F-D1DF-4F36-AD1F-4981E5B946F4}"/>
    <cellStyle name="20% - Ênfase3 3 2 4 2 2" xfId="4223" xr:uid="{EA634B89-31F0-4697-9FD6-22255C82CDF9}"/>
    <cellStyle name="20% - Ênfase3 3 2 4 2 2 2" xfId="8429" xr:uid="{5269A4EF-2B08-42F4-ABF6-575E14196CD3}"/>
    <cellStyle name="20% - Ênfase3 3 2 4 2 3" xfId="6333" xr:uid="{D7966F39-ABC4-4F09-9D7B-EE1A738577D7}"/>
    <cellStyle name="20% - Ênfase3 3 2 4 3" xfId="3168" xr:uid="{F99C7C55-EEEE-4BF3-A968-6D9D5A9929B2}"/>
    <cellStyle name="20% - Ênfase3 3 2 4 3 2" xfId="7374" xr:uid="{E412BD9A-4A1E-4ED2-899C-9E2E86E6D564}"/>
    <cellStyle name="20% - Ênfase3 3 2 4 4" xfId="5278" xr:uid="{E20EC2D4-73E2-454C-A0E5-1D85FA60DDFF}"/>
    <cellStyle name="20% - Ênfase3 3 2 5" xfId="1194" xr:uid="{D0E64F7E-94AA-49D6-B673-D26D679B457C}"/>
    <cellStyle name="20% - Ênfase3 3 2 5 2" xfId="3309" xr:uid="{56EF3C72-6F9C-4780-944F-F25A641672AB}"/>
    <cellStyle name="20% - Ênfase3 3 2 5 2 2" xfId="7515" xr:uid="{5482B341-431F-4EFB-B9EB-589714483DF5}"/>
    <cellStyle name="20% - Ênfase3 3 2 5 3" xfId="5419" xr:uid="{26C46FAA-8E1C-487E-9FFD-C352F4118F7C}"/>
    <cellStyle name="20% - Ênfase3 3 2 6" xfId="2245" xr:uid="{9F063707-F7E9-4537-B14A-ECC658BF61B2}"/>
    <cellStyle name="20% - Ênfase3 3 2 6 2" xfId="6460" xr:uid="{A67E5D69-C0D4-4FA4-A49F-980BB1B5B55E}"/>
    <cellStyle name="20% - Ênfase3 3 2 7" xfId="4355" xr:uid="{39342F43-25D4-476B-BBBA-1298384F3C43}"/>
    <cellStyle name="20% - Ênfase3 3 3" xfId="358" xr:uid="{8EE54ACD-50D6-4413-8A84-17EFE45F5F4B}"/>
    <cellStyle name="20% - Ênfase3 3 3 2" xfId="821" xr:uid="{40130606-7540-4A34-B689-0094254ED3DB}"/>
    <cellStyle name="20% - Ênfase3 3 3 2 2" xfId="1889" xr:uid="{9793F1C5-1726-4B77-AE7E-D6387BCC7C21}"/>
    <cellStyle name="20% - Ênfase3 3 3 2 2 2" xfId="3995" xr:uid="{C21F7FA7-CCFD-4DD0-B7B6-289D6A825361}"/>
    <cellStyle name="20% - Ênfase3 3 3 2 2 2 2" xfId="8201" xr:uid="{700EA9F5-79EC-4804-91A5-5683A2B119D1}"/>
    <cellStyle name="20% - Ênfase3 3 3 2 2 3" xfId="6105" xr:uid="{2B21170F-1A27-4B01-ADF7-59D301B22DF5}"/>
    <cellStyle name="20% - Ênfase3 3 3 2 3" xfId="2940" xr:uid="{2BEBBE01-060B-4DC3-9E09-3FDFABD27944}"/>
    <cellStyle name="20% - Ênfase3 3 3 2 3 2" xfId="7146" xr:uid="{ECBD9C69-B7BB-4768-9EA9-38864A9EBC09}"/>
    <cellStyle name="20% - Ênfase3 3 3 2 4" xfId="5050" xr:uid="{033DC9D6-7A7B-4301-8F40-42C6E38B9442}"/>
    <cellStyle name="20% - Ênfase3 3 3 3" xfId="1435" xr:uid="{499CC6DE-2BCA-4CDD-8025-1960B5A05A81}"/>
    <cellStyle name="20% - Ênfase3 3 3 3 2" xfId="3541" xr:uid="{7D256A82-E45C-40A5-92F3-EB8D4E2A1FDA}"/>
    <cellStyle name="20% - Ênfase3 3 3 3 2 2" xfId="7747" xr:uid="{82148BF0-E588-4F52-B9F4-B12FF7CC5DE3}"/>
    <cellStyle name="20% - Ênfase3 3 3 3 3" xfId="5651" xr:uid="{5F244A34-1F8D-427F-AB09-A27C910EC51D}"/>
    <cellStyle name="20% - Ênfase3 3 3 4" xfId="2486" xr:uid="{8BD96E92-DF7E-427C-8381-6DDF69BEADFA}"/>
    <cellStyle name="20% - Ênfase3 3 3 4 2" xfId="6692" xr:uid="{DAEB324D-473C-4AAE-8F1D-0B09DAE818A2}"/>
    <cellStyle name="20% - Ênfase3 3 3 5" xfId="4596" xr:uid="{4DEEF857-96F8-45D1-A78F-763B0C28C746}"/>
    <cellStyle name="20% - Ênfase3 3 4" xfId="589" xr:uid="{BE0E6CBE-95FA-4CFE-B273-F7B4A444EDD5}"/>
    <cellStyle name="20% - Ênfase3 3 4 2" xfId="1663" xr:uid="{F166AD79-312F-4232-8F78-EEB07FE44CB2}"/>
    <cellStyle name="20% - Ênfase3 3 4 2 2" xfId="3769" xr:uid="{E2F7E1E1-A833-470E-BEC9-2C6A5FC5A1F0}"/>
    <cellStyle name="20% - Ênfase3 3 4 2 2 2" xfId="7975" xr:uid="{9EACBA62-4B55-4EC0-8AF4-28335277B9C3}"/>
    <cellStyle name="20% - Ênfase3 3 4 2 3" xfId="5879" xr:uid="{D958AAEE-739B-4B28-9DDD-58611A858E4C}"/>
    <cellStyle name="20% - Ênfase3 3 4 3" xfId="2714" xr:uid="{508FB8BD-08EE-4B3F-8CBA-961420DBF173}"/>
    <cellStyle name="20% - Ênfase3 3 4 3 2" xfId="6920" xr:uid="{991DD361-9358-406D-A8C4-3FBB842BD10C}"/>
    <cellStyle name="20% - Ênfase3 3 4 4" xfId="4824" xr:uid="{33F419F1-76D1-40A3-9587-9EB7C156443B}"/>
    <cellStyle name="20% - Ênfase3 3 5" xfId="1049" xr:uid="{D7664DCD-30FE-4FB2-ADE7-3C6E3525E815}"/>
    <cellStyle name="20% - Ênfase3 3 5 2" xfId="2116" xr:uid="{51C8E749-71FF-40F6-ABF7-BE0505020FA2}"/>
    <cellStyle name="20% - Ênfase3 3 5 2 2" xfId="4222" xr:uid="{9F3D1240-750C-4E93-B6DF-29DD4E9CD124}"/>
    <cellStyle name="20% - Ênfase3 3 5 2 2 2" xfId="8428" xr:uid="{8227636D-CE3D-4C5C-8748-2B126B8ACB3D}"/>
    <cellStyle name="20% - Ênfase3 3 5 2 3" xfId="6332" xr:uid="{E3C62B3A-3CD1-43C7-BB3E-933DF40D15ED}"/>
    <cellStyle name="20% - Ênfase3 3 5 3" xfId="3167" xr:uid="{193C9F96-7639-4457-9E72-ED63F0CBB81B}"/>
    <cellStyle name="20% - Ênfase3 3 5 3 2" xfId="7373" xr:uid="{94FFEC6F-CBE2-4431-B004-4B6C4F58750D}"/>
    <cellStyle name="20% - Ênfase3 3 5 4" xfId="5277" xr:uid="{88FFB2DF-E692-4A97-86F5-7681762FAB1D}"/>
    <cellStyle name="20% - Ênfase3 3 6" xfId="1193" xr:uid="{A6E5F888-B51E-4507-990D-C6B75C8E0690}"/>
    <cellStyle name="20% - Ênfase3 3 6 2" xfId="3308" xr:uid="{EBD8E319-197F-4E2D-AE85-F8CA20FF9991}"/>
    <cellStyle name="20% - Ênfase3 3 6 2 2" xfId="7514" xr:uid="{A22AFF45-DAC7-4398-8BDB-E5A7C197331D}"/>
    <cellStyle name="20% - Ênfase3 3 6 3" xfId="5418" xr:uid="{BFA9639A-836D-487C-AE68-5C971C1B7755}"/>
    <cellStyle name="20% - Ênfase3 3 7" xfId="2244" xr:uid="{67D804A4-73A7-46DF-996D-1446F2957916}"/>
    <cellStyle name="20% - Ênfase3 3 7 2" xfId="6459" xr:uid="{BB205457-7DEC-4826-A0B6-64E853D551E7}"/>
    <cellStyle name="20% - Ênfase3 3 8" xfId="4354" xr:uid="{56D53F95-7C67-4476-8656-66A61032FCB6}"/>
    <cellStyle name="20% - Ênfase3 4" xfId="86" xr:uid="{9641D7C4-C16F-427C-A66B-BBA751684072}"/>
    <cellStyle name="20% - Ênfase3 4 2" xfId="360" xr:uid="{2457DB4C-E2E2-4112-A43A-D7DEE8DD69D9}"/>
    <cellStyle name="20% - Ênfase3 4 2 2" xfId="823" xr:uid="{7CF2836D-B8BD-4632-8B97-FE2D8E7CB6F2}"/>
    <cellStyle name="20% - Ênfase3 4 2 2 2" xfId="1891" xr:uid="{256E2985-E6FC-490C-AFBD-93093093AF73}"/>
    <cellStyle name="20% - Ênfase3 4 2 2 2 2" xfId="3997" xr:uid="{1BFC533D-9474-468B-A2DC-DF4E700B1874}"/>
    <cellStyle name="20% - Ênfase3 4 2 2 2 2 2" xfId="8203" xr:uid="{05D5C689-2C70-47D4-BE26-11292D4B71F7}"/>
    <cellStyle name="20% - Ênfase3 4 2 2 2 3" xfId="6107" xr:uid="{E771F445-A60F-458D-8311-050E34D7AAB4}"/>
    <cellStyle name="20% - Ênfase3 4 2 2 3" xfId="2942" xr:uid="{81A2AABE-FA19-4E3F-901E-91ED07F310A8}"/>
    <cellStyle name="20% - Ênfase3 4 2 2 3 2" xfId="7148" xr:uid="{17E4DC57-E76A-4AAF-ACF4-7439ABB16E8D}"/>
    <cellStyle name="20% - Ênfase3 4 2 2 4" xfId="5052" xr:uid="{76DDA427-9D5C-4193-9413-16D9646A9F4D}"/>
    <cellStyle name="20% - Ênfase3 4 2 3" xfId="1437" xr:uid="{20DC4FA3-0013-449B-8649-F24769CA0BA1}"/>
    <cellStyle name="20% - Ênfase3 4 2 3 2" xfId="3543" xr:uid="{C3A70546-A4AF-4A4C-8292-58367C96A973}"/>
    <cellStyle name="20% - Ênfase3 4 2 3 2 2" xfId="7749" xr:uid="{2E3570CB-ED38-4580-872A-6A6D91057998}"/>
    <cellStyle name="20% - Ênfase3 4 2 3 3" xfId="5653" xr:uid="{60467976-FA6C-40A3-93CF-88F602C2EE94}"/>
    <cellStyle name="20% - Ênfase3 4 2 4" xfId="2488" xr:uid="{F35896E6-A35B-46AD-8E24-4A0501246C63}"/>
    <cellStyle name="20% - Ênfase3 4 2 4 2" xfId="6694" xr:uid="{664E6A19-98D4-4DF8-B549-BB71453A1B1E}"/>
    <cellStyle name="20% - Ênfase3 4 2 5" xfId="4598" xr:uid="{990EE929-C780-4B39-8106-0986098ED7A8}"/>
    <cellStyle name="20% - Ênfase3 4 3" xfId="591" xr:uid="{B77A41A2-7328-492F-8918-A48949302B35}"/>
    <cellStyle name="20% - Ênfase3 4 3 2" xfId="1665" xr:uid="{CFCD9E76-4777-47AE-8343-FD8BB5EF6140}"/>
    <cellStyle name="20% - Ênfase3 4 3 2 2" xfId="3771" xr:uid="{7DFF7CCA-C18D-429E-8C65-2A1575DDA5CC}"/>
    <cellStyle name="20% - Ênfase3 4 3 2 2 2" xfId="7977" xr:uid="{48DE892E-7E37-4562-BE31-697ECA63FC0D}"/>
    <cellStyle name="20% - Ênfase3 4 3 2 3" xfId="5881" xr:uid="{4D14E666-31BF-4182-9455-5A181069F6A6}"/>
    <cellStyle name="20% - Ênfase3 4 3 3" xfId="2716" xr:uid="{21CB7C5E-EC36-4F37-94E5-53FF7E0C352C}"/>
    <cellStyle name="20% - Ênfase3 4 3 3 2" xfId="6922" xr:uid="{AE5EBDB9-AB77-40B1-B8C4-20CDA2A3FF0B}"/>
    <cellStyle name="20% - Ênfase3 4 3 4" xfId="4826" xr:uid="{318ECEAE-36BF-41AF-B0DA-D01851A8BD1C}"/>
    <cellStyle name="20% - Ênfase3 4 4" xfId="1051" xr:uid="{3D8037E3-47B1-40C4-8D79-9561F0DCF8F2}"/>
    <cellStyle name="20% - Ênfase3 4 4 2" xfId="2118" xr:uid="{7873D175-1E3A-4432-B256-E00AE225DBEA}"/>
    <cellStyle name="20% - Ênfase3 4 4 2 2" xfId="4224" xr:uid="{D38D432A-803E-4A08-9568-E57760437ABE}"/>
    <cellStyle name="20% - Ênfase3 4 4 2 2 2" xfId="8430" xr:uid="{7BACF1B4-27EC-4CD5-A0FD-622C28E77493}"/>
    <cellStyle name="20% - Ênfase3 4 4 2 3" xfId="6334" xr:uid="{485B64B2-45A9-4460-8BD2-74B54587D897}"/>
    <cellStyle name="20% - Ênfase3 4 4 3" xfId="3169" xr:uid="{F284A05B-E0A1-4DE9-8DD5-555D0CA69636}"/>
    <cellStyle name="20% - Ênfase3 4 4 3 2" xfId="7375" xr:uid="{677A6172-A817-4775-B3FC-6E561AA4D698}"/>
    <cellStyle name="20% - Ênfase3 4 4 4" xfId="5279" xr:uid="{11ADCF6D-CA25-400D-9453-B3E6B3440047}"/>
    <cellStyle name="20% - Ênfase3 4 5" xfId="1195" xr:uid="{59A22340-A05D-4FC6-8B38-0299C1ABB3F9}"/>
    <cellStyle name="20% - Ênfase3 4 5 2" xfId="3310" xr:uid="{29D635E4-B155-4090-B762-8AEF87F186D9}"/>
    <cellStyle name="20% - Ênfase3 4 5 2 2" xfId="7516" xr:uid="{B0323761-6ECE-484D-84E4-F9937048CF3E}"/>
    <cellStyle name="20% - Ênfase3 4 5 3" xfId="5420" xr:uid="{D73A451D-E60C-4D05-8991-9C439A56ECE6}"/>
    <cellStyle name="20% - Ênfase3 4 6" xfId="2246" xr:uid="{7BF4DFB6-E9A8-424D-A030-62598A1A7940}"/>
    <cellStyle name="20% - Ênfase3 4 6 2" xfId="6461" xr:uid="{A8D5FD39-06C0-4660-977F-45D8D2CB991B}"/>
    <cellStyle name="20% - Ênfase3 4 7" xfId="4356" xr:uid="{BF27FE51-1C5D-4D5C-8A25-37B5C191C85D}"/>
    <cellStyle name="20% - Ênfase3 5" xfId="87" xr:uid="{38C43874-5B23-4EFB-96E5-E0EC48D6DA61}"/>
    <cellStyle name="20% - Ênfase3 5 2" xfId="361" xr:uid="{784C97F6-2C6B-4BC0-80DB-8187E5A6D43D}"/>
    <cellStyle name="20% - Ênfase3 5 2 2" xfId="824" xr:uid="{6602CD0A-283D-436A-A1D5-C32295171E7C}"/>
    <cellStyle name="20% - Ênfase3 5 2 2 2" xfId="1892" xr:uid="{F502B1C1-8EDB-4384-A958-4768B083908C}"/>
    <cellStyle name="20% - Ênfase3 5 2 2 2 2" xfId="3998" xr:uid="{F4E953D1-FDCE-4D1A-A7D1-3D608B4C0AD3}"/>
    <cellStyle name="20% - Ênfase3 5 2 2 2 2 2" xfId="8204" xr:uid="{CBA06D7E-715A-4CC4-973F-40B5C8B060B3}"/>
    <cellStyle name="20% - Ênfase3 5 2 2 2 3" xfId="6108" xr:uid="{E0484768-058A-4563-94B8-6E944616166E}"/>
    <cellStyle name="20% - Ênfase3 5 2 2 3" xfId="2943" xr:uid="{7F6C40A7-233A-49B1-B84F-49D1746A10D9}"/>
    <cellStyle name="20% - Ênfase3 5 2 2 3 2" xfId="7149" xr:uid="{860F7DAF-E151-438D-AFDA-1DECC744E3C8}"/>
    <cellStyle name="20% - Ênfase3 5 2 2 4" xfId="5053" xr:uid="{339FBA58-3870-4044-BC88-3D321C6057D7}"/>
    <cellStyle name="20% - Ênfase3 5 2 3" xfId="1438" xr:uid="{2DFA80B5-40D2-4836-944D-EA036F45C5E2}"/>
    <cellStyle name="20% - Ênfase3 5 2 3 2" xfId="3544" xr:uid="{E1CB6EA8-C3ED-4607-A43A-EAEF020D751C}"/>
    <cellStyle name="20% - Ênfase3 5 2 3 2 2" xfId="7750" xr:uid="{4BF5B5EF-621B-403E-AF65-75FAAAB15D0D}"/>
    <cellStyle name="20% - Ênfase3 5 2 3 3" xfId="5654" xr:uid="{A55285D2-343E-4229-BC33-D88D9E2EEFCE}"/>
    <cellStyle name="20% - Ênfase3 5 2 4" xfId="2489" xr:uid="{09123342-42FB-4030-A934-F6CA6D9124E7}"/>
    <cellStyle name="20% - Ênfase3 5 2 4 2" xfId="6695" xr:uid="{F8DC2544-750D-4475-96E9-783C3388761D}"/>
    <cellStyle name="20% - Ênfase3 5 2 5" xfId="4599" xr:uid="{320232CA-2199-4E43-B8E9-3E16DC30FB74}"/>
    <cellStyle name="20% - Ênfase3 5 3" xfId="592" xr:uid="{EAA1F4A8-3A68-462F-A82C-F8A8312464D6}"/>
    <cellStyle name="20% - Ênfase3 5 3 2" xfId="1666" xr:uid="{1AC5F3CA-6AC3-4284-9361-74DBB37D12F5}"/>
    <cellStyle name="20% - Ênfase3 5 3 2 2" xfId="3772" xr:uid="{9CE8D44C-8454-4540-A583-A2225F4846C0}"/>
    <cellStyle name="20% - Ênfase3 5 3 2 2 2" xfId="7978" xr:uid="{98BEFDBE-D94F-4B01-89C3-CF1C146B9DA1}"/>
    <cellStyle name="20% - Ênfase3 5 3 2 3" xfId="5882" xr:uid="{F262175F-12D6-45C6-AB16-2BA2A1A577AB}"/>
    <cellStyle name="20% - Ênfase3 5 3 3" xfId="2717" xr:uid="{963E5AF5-7C07-47DC-B65D-CD3988308CF7}"/>
    <cellStyle name="20% - Ênfase3 5 3 3 2" xfId="6923" xr:uid="{6065AFA5-2626-4829-ABAE-462819F3ADF6}"/>
    <cellStyle name="20% - Ênfase3 5 3 4" xfId="4827" xr:uid="{37430B8D-F0F6-4DB6-BCCA-6EF2F5978ED5}"/>
    <cellStyle name="20% - Ênfase3 5 4" xfId="1052" xr:uid="{16430B4C-3B73-4099-8E02-ED8DA31626F6}"/>
    <cellStyle name="20% - Ênfase3 5 4 2" xfId="2119" xr:uid="{F4CD76F3-DF2A-47D3-BB13-E49746D6AD3B}"/>
    <cellStyle name="20% - Ênfase3 5 4 2 2" xfId="4225" xr:uid="{A7B74130-8F11-4CAB-AAE0-27A9C31DB6F4}"/>
    <cellStyle name="20% - Ênfase3 5 4 2 2 2" xfId="8431" xr:uid="{29AAAF17-0B41-4116-960A-B2D0E7592912}"/>
    <cellStyle name="20% - Ênfase3 5 4 2 3" xfId="6335" xr:uid="{E364DC11-2EC7-4C6D-8549-7251B015B72E}"/>
    <cellStyle name="20% - Ênfase3 5 4 3" xfId="3170" xr:uid="{7E9DD74B-FDCE-4FB2-84B5-B7A0385AAD32}"/>
    <cellStyle name="20% - Ênfase3 5 4 3 2" xfId="7376" xr:uid="{66EFE5FE-670B-400A-9421-0CE5D09BE7CC}"/>
    <cellStyle name="20% - Ênfase3 5 4 4" xfId="5280" xr:uid="{2328BAD8-68D0-4E0B-8340-016C56AC128D}"/>
    <cellStyle name="20% - Ênfase3 5 5" xfId="1196" xr:uid="{6D77BB80-9B57-40E2-A33D-35DC02D79C68}"/>
    <cellStyle name="20% - Ênfase3 5 5 2" xfId="3311" xr:uid="{236BBAC5-5568-458D-9E50-E70DC5FA8A69}"/>
    <cellStyle name="20% - Ênfase3 5 5 2 2" xfId="7517" xr:uid="{5962D07A-B3BB-4C09-8F67-D88D31399894}"/>
    <cellStyle name="20% - Ênfase3 5 5 3" xfId="5421" xr:uid="{554DD3F6-E557-4786-B941-4C1037B38BEA}"/>
    <cellStyle name="20% - Ênfase3 5 6" xfId="2247" xr:uid="{3B2B968B-0C15-494A-8A5D-0BBB6635EB3F}"/>
    <cellStyle name="20% - Ênfase3 5 6 2" xfId="6462" xr:uid="{12F99C03-EBAC-41AB-82D0-B080931D2144}"/>
    <cellStyle name="20% - Ênfase3 5 7" xfId="4357" xr:uid="{ECB7F617-99C4-4265-B903-28F370933C85}"/>
    <cellStyle name="20% - Ênfase3 6" xfId="242" xr:uid="{42C2F959-07BE-4887-8CC5-02B04CE641A5}"/>
    <cellStyle name="20% - Ênfase3 6 2" xfId="481" xr:uid="{EE600102-A976-4CED-ACD7-E0E4F5EFF827}"/>
    <cellStyle name="20% - Ênfase3 6 2 2" xfId="943" xr:uid="{A9DD6471-7C80-4093-9185-DE58AEA08D2A}"/>
    <cellStyle name="20% - Ênfase3 6 2 2 2" xfId="2011" xr:uid="{89F89EA0-5B4B-4F72-852F-33D5B7DE08D3}"/>
    <cellStyle name="20% - Ênfase3 6 2 2 2 2" xfId="4117" xr:uid="{E10A923F-0A5D-47EB-889B-FDD952A22AE6}"/>
    <cellStyle name="20% - Ênfase3 6 2 2 2 2 2" xfId="8323" xr:uid="{21C059FD-217C-469B-9F0B-1A4946D270EC}"/>
    <cellStyle name="20% - Ênfase3 6 2 2 2 3" xfId="6227" xr:uid="{4BA3A548-5473-4B59-B5D9-204F4B9F8E38}"/>
    <cellStyle name="20% - Ênfase3 6 2 2 3" xfId="3062" xr:uid="{2BA7599E-1A23-454D-AE25-57E13A3756D8}"/>
    <cellStyle name="20% - Ênfase3 6 2 2 3 2" xfId="7268" xr:uid="{0E069223-F924-4EFC-A0DD-9981DC0AD394}"/>
    <cellStyle name="20% - Ênfase3 6 2 2 4" xfId="5172" xr:uid="{D6B28659-FEB5-4434-AA20-0FA043B28F83}"/>
    <cellStyle name="20% - Ênfase3 6 2 3" xfId="1557" xr:uid="{66C31E09-1058-476B-9162-35B4CA5BE432}"/>
    <cellStyle name="20% - Ênfase3 6 2 3 2" xfId="3663" xr:uid="{03926C25-98F2-4816-B31B-4B721D408FFE}"/>
    <cellStyle name="20% - Ênfase3 6 2 3 2 2" xfId="7869" xr:uid="{41FF88D2-0FF2-4719-8946-D4B1F89C9073}"/>
    <cellStyle name="20% - Ênfase3 6 2 3 3" xfId="5773" xr:uid="{79040FD2-630F-4F8E-8999-9A0BA3D6E579}"/>
    <cellStyle name="20% - Ênfase3 6 2 4" xfId="2608" xr:uid="{AC0C7D40-F48A-4DEF-B8B8-0307DC791068}"/>
    <cellStyle name="20% - Ênfase3 6 2 4 2" xfId="6814" xr:uid="{7C83AA36-02A1-4875-B4D0-87C97A5407A9}"/>
    <cellStyle name="20% - Ênfase3 6 2 5" xfId="4718" xr:uid="{7C38D5E7-F92D-4681-ABC4-80F3B67AEFD9}"/>
    <cellStyle name="20% - Ênfase3 6 3" xfId="710" xr:uid="{C37A5538-2478-461A-B075-CFFBE67164C0}"/>
    <cellStyle name="20% - Ênfase3 6 3 2" xfId="1779" xr:uid="{D7068D82-CBB8-499B-A059-421264B68508}"/>
    <cellStyle name="20% - Ênfase3 6 3 2 2" xfId="3885" xr:uid="{7371DE4F-A4B8-4EAA-9233-F2AE352487AD}"/>
    <cellStyle name="20% - Ênfase3 6 3 2 2 2" xfId="8091" xr:uid="{4BB2A3E6-211D-4003-BDE9-36ACDF758C1D}"/>
    <cellStyle name="20% - Ênfase3 6 3 2 3" xfId="5995" xr:uid="{891E15BE-171E-4826-B0C1-65C36EF5BB46}"/>
    <cellStyle name="20% - Ênfase3 6 3 3" xfId="2830" xr:uid="{7491F340-679A-43C6-B8B9-0C8BA436B85D}"/>
    <cellStyle name="20% - Ênfase3 6 3 3 2" xfId="7036" xr:uid="{C6838DEE-45F7-4FD7-919E-B57D1FEC19C5}"/>
    <cellStyle name="20% - Ênfase3 6 3 4" xfId="4940" xr:uid="{3509E7AF-5C23-4387-896B-708F22D9AEB6}"/>
    <cellStyle name="20% - Ênfase3 6 4" xfId="1324" xr:uid="{8B97C54A-5F48-4688-89D9-96CC4E814CF3}"/>
    <cellStyle name="20% - Ênfase3 6 4 2" xfId="3430" xr:uid="{5615F427-0662-4210-A1D3-73BBB3FCA6BA}"/>
    <cellStyle name="20% - Ênfase3 6 4 2 2" xfId="7636" xr:uid="{2008F338-B39D-4645-BF74-C47C794B95FE}"/>
    <cellStyle name="20% - Ênfase3 6 4 3" xfId="5540" xr:uid="{35933E29-A748-448B-8F0F-56547A332E41}"/>
    <cellStyle name="20% - Ênfase3 6 5" xfId="2375" xr:uid="{175D7ED9-09CB-4142-B3D4-D3267C715446}"/>
    <cellStyle name="20% - Ênfase3 6 5 2" xfId="6581" xr:uid="{FA960BF2-282D-4381-A413-39454CEE7B60}"/>
    <cellStyle name="20% - Ênfase3 6 6" xfId="4485" xr:uid="{BD8FA8B2-3BAC-450C-BC4C-4616467B203E}"/>
    <cellStyle name="20% - Ênfase3 7" xfId="256" xr:uid="{7C3BF057-B324-4490-9DCE-5873A4FF4561}"/>
    <cellStyle name="20% - Ênfase3 7 2" xfId="495" xr:uid="{BAD5AB63-73D6-4C8D-BC99-5CD46AC7AC89}"/>
    <cellStyle name="20% - Ênfase3 7 2 2" xfId="957" xr:uid="{9D2AE347-2EBF-491F-8554-EC501B3E4640}"/>
    <cellStyle name="20% - Ênfase3 7 2 2 2" xfId="2025" xr:uid="{CB3E48DA-C924-4EC9-9285-B670E71710F2}"/>
    <cellStyle name="20% - Ênfase3 7 2 2 2 2" xfId="4131" xr:uid="{B53EF7A9-6EDB-41BD-B76C-5F55EE494E73}"/>
    <cellStyle name="20% - Ênfase3 7 2 2 2 2 2" xfId="8337" xr:uid="{55D15E9F-9BD4-4B00-AE3D-18775E4FE936}"/>
    <cellStyle name="20% - Ênfase3 7 2 2 2 3" xfId="6241" xr:uid="{A67EC119-AA55-4D49-9302-2B84CAD9B146}"/>
    <cellStyle name="20% - Ênfase3 7 2 2 3" xfId="3076" xr:uid="{2550F83F-2055-48BA-BA3B-1C7290733404}"/>
    <cellStyle name="20% - Ênfase3 7 2 2 3 2" xfId="7282" xr:uid="{410C6AE5-36E9-4216-8348-3CECEB2BF199}"/>
    <cellStyle name="20% - Ênfase3 7 2 2 4" xfId="5186" xr:uid="{FB1AEF56-B072-464E-A4CC-845895E07FAE}"/>
    <cellStyle name="20% - Ênfase3 7 2 3" xfId="1571" xr:uid="{6B33C62B-7F1A-4BF4-A7AE-99D55794049B}"/>
    <cellStyle name="20% - Ênfase3 7 2 3 2" xfId="3677" xr:uid="{15D98A98-2C69-45B0-A29E-847E147303A5}"/>
    <cellStyle name="20% - Ênfase3 7 2 3 2 2" xfId="7883" xr:uid="{AC57B214-8A55-4895-B5CE-66D400182541}"/>
    <cellStyle name="20% - Ênfase3 7 2 3 3" xfId="5787" xr:uid="{EFA67152-6748-4766-ADC1-C80588153C73}"/>
    <cellStyle name="20% - Ênfase3 7 2 4" xfId="2622" xr:uid="{C1E05D12-0C5C-4CF0-A744-7B1F651DC217}"/>
    <cellStyle name="20% - Ênfase3 7 2 4 2" xfId="6828" xr:uid="{7A896455-4F58-4AC3-87B3-8A9F453332A6}"/>
    <cellStyle name="20% - Ênfase3 7 2 5" xfId="4732" xr:uid="{8CFDC867-BF44-4F91-B3D9-D6FF85D49CED}"/>
    <cellStyle name="20% - Ênfase3 7 3" xfId="724" xr:uid="{85CE2CF7-5E3A-41F3-B4BD-44D8B5F49EB4}"/>
    <cellStyle name="20% - Ênfase3 7 3 2" xfId="1793" xr:uid="{B1CE01F7-A905-4A51-84FA-ED04E636BA25}"/>
    <cellStyle name="20% - Ênfase3 7 3 2 2" xfId="3899" xr:uid="{E3D9987A-A349-4C14-95F5-29E6431749A4}"/>
    <cellStyle name="20% - Ênfase3 7 3 2 2 2" xfId="8105" xr:uid="{551F1CBD-2B59-442C-AA22-97BE581A4155}"/>
    <cellStyle name="20% - Ênfase3 7 3 2 3" xfId="6009" xr:uid="{6FD0C5E9-58B3-42E4-B39F-EED4296515C3}"/>
    <cellStyle name="20% - Ênfase3 7 3 3" xfId="2844" xr:uid="{B120B1BC-AE6D-4AF9-AE19-0FB7A201FCDE}"/>
    <cellStyle name="20% - Ênfase3 7 3 3 2" xfId="7050" xr:uid="{006AF876-4BFA-4E27-A007-D2C8407CBC25}"/>
    <cellStyle name="20% - Ênfase3 7 3 4" xfId="4954" xr:uid="{894BB640-FCFC-4B61-AC17-E86092BBBD3C}"/>
    <cellStyle name="20% - Ênfase3 7 4" xfId="1338" xr:uid="{ACCB9484-CCDE-4997-918B-6A926A9131AB}"/>
    <cellStyle name="20% - Ênfase3 7 4 2" xfId="3444" xr:uid="{9C62194E-63CB-46EF-A33E-169CE175B5B8}"/>
    <cellStyle name="20% - Ênfase3 7 4 2 2" xfId="7650" xr:uid="{5C51FB0E-4333-430C-915D-E0999345E5A3}"/>
    <cellStyle name="20% - Ênfase3 7 4 3" xfId="5554" xr:uid="{E8986FB9-D1F2-4B21-8DA7-28C2A77806FE}"/>
    <cellStyle name="20% - Ênfase3 7 5" xfId="2389" xr:uid="{F0CDC5CE-4504-447A-8518-8A5ACE42BCD2}"/>
    <cellStyle name="20% - Ênfase3 7 5 2" xfId="6595" xr:uid="{76EE3A23-4A43-499D-B1BD-8B2F7ED7C90D}"/>
    <cellStyle name="20% - Ênfase3 7 6" xfId="4499" xr:uid="{390742FA-8E91-4885-9E5B-863526E9D707}"/>
    <cellStyle name="20% - Ênfase3 8" xfId="270" xr:uid="{18F989BB-9145-4CF1-A548-8FAD02BDC63C}"/>
    <cellStyle name="20% - Ênfase3 8 2" xfId="509" xr:uid="{61E68174-7476-42D0-9F80-61175672EF7C}"/>
    <cellStyle name="20% - Ênfase3 8 2 2" xfId="971" xr:uid="{3968381D-1ADC-4E11-B3BD-9A2B126DB6A7}"/>
    <cellStyle name="20% - Ênfase3 8 2 2 2" xfId="2039" xr:uid="{21E74A98-E94E-416B-BC9C-F1C533CC99D1}"/>
    <cellStyle name="20% - Ênfase3 8 2 2 2 2" xfId="4145" xr:uid="{525E0685-B124-4E47-B157-EBD858A74AC9}"/>
    <cellStyle name="20% - Ênfase3 8 2 2 2 2 2" xfId="8351" xr:uid="{495C4E93-33CA-4F0E-B52E-E4F1280234C6}"/>
    <cellStyle name="20% - Ênfase3 8 2 2 2 3" xfId="6255" xr:uid="{B78E8497-65E8-4A51-B2E4-1A0D4B4412D0}"/>
    <cellStyle name="20% - Ênfase3 8 2 2 3" xfId="3090" xr:uid="{0ED053F5-10F8-4913-B1CE-A96996B2E96C}"/>
    <cellStyle name="20% - Ênfase3 8 2 2 3 2" xfId="7296" xr:uid="{34607AE0-19CD-405E-8F55-6737A5A50A53}"/>
    <cellStyle name="20% - Ênfase3 8 2 2 4" xfId="5200" xr:uid="{0FC18585-346F-45FD-9236-D93F91A56ABD}"/>
    <cellStyle name="20% - Ênfase3 8 2 3" xfId="1585" xr:uid="{91A8B232-19B4-4D1E-B1D1-D54BE9D84647}"/>
    <cellStyle name="20% - Ênfase3 8 2 3 2" xfId="3691" xr:uid="{0E97FC63-CE54-45A0-9F0F-3A6636D30624}"/>
    <cellStyle name="20% - Ênfase3 8 2 3 2 2" xfId="7897" xr:uid="{D995716B-9605-4FC3-9670-8295ED8E675D}"/>
    <cellStyle name="20% - Ênfase3 8 2 3 3" xfId="5801" xr:uid="{98C44E5D-67A8-4CB8-8B06-604DCA5DBABE}"/>
    <cellStyle name="20% - Ênfase3 8 2 4" xfId="2636" xr:uid="{9F0D667F-0DAA-46E3-A628-5A6B7BF1EB58}"/>
    <cellStyle name="20% - Ênfase3 8 2 4 2" xfId="6842" xr:uid="{38062A50-1814-482A-8414-571969589D03}"/>
    <cellStyle name="20% - Ênfase3 8 2 5" xfId="4746" xr:uid="{66D8C07B-7265-40CD-859D-AF48CCD7410C}"/>
    <cellStyle name="20% - Ênfase3 8 3" xfId="738" xr:uid="{21838168-07A0-4CD8-A835-4CD572FECE16}"/>
    <cellStyle name="20% - Ênfase3 8 3 2" xfId="1807" xr:uid="{C32C8854-0DAE-4742-8314-A1E1DCA56F63}"/>
    <cellStyle name="20% - Ênfase3 8 3 2 2" xfId="3913" xr:uid="{B9147DCD-44FA-433C-8768-B6773CC6B733}"/>
    <cellStyle name="20% - Ênfase3 8 3 2 2 2" xfId="8119" xr:uid="{4796B440-CEAA-4155-B2BC-D73C56393B91}"/>
    <cellStyle name="20% - Ênfase3 8 3 2 3" xfId="6023" xr:uid="{A1A56EF0-EF53-4CB4-BFC5-22BC5844B276}"/>
    <cellStyle name="20% - Ênfase3 8 3 3" xfId="2858" xr:uid="{D30D6CE7-4A3D-4C2D-9CF2-A6BDD502F57A}"/>
    <cellStyle name="20% - Ênfase3 8 3 3 2" xfId="7064" xr:uid="{5760B999-5ACE-414B-86BF-16C09C6EC895}"/>
    <cellStyle name="20% - Ênfase3 8 3 4" xfId="4968" xr:uid="{C8F347BD-6358-4E6F-9440-EA19538913DE}"/>
    <cellStyle name="20% - Ênfase3 8 4" xfId="1352" xr:uid="{629F6F96-8380-4541-8752-93C22A9D1273}"/>
    <cellStyle name="20% - Ênfase3 8 4 2" xfId="3458" xr:uid="{268511C7-9EB4-4901-807F-6FCE3EBD53CA}"/>
    <cellStyle name="20% - Ênfase3 8 4 2 2" xfId="7664" xr:uid="{EC1DFC2E-D5EB-43F9-88C4-2086DAEDE817}"/>
    <cellStyle name="20% - Ênfase3 8 4 3" xfId="5568" xr:uid="{5F48F18E-2CE7-4512-A274-A56E8EE0E345}"/>
    <cellStyle name="20% - Ênfase3 8 5" xfId="2403" xr:uid="{D5D98C7B-66EC-4523-BC50-11BB81A91737}"/>
    <cellStyle name="20% - Ênfase3 8 5 2" xfId="6609" xr:uid="{AE91F391-34BE-416B-9EB8-B9077253F36F}"/>
    <cellStyle name="20% - Ênfase3 8 6" xfId="4513" xr:uid="{AA0DCFA2-3063-499B-8B43-782959BEFBFF}"/>
    <cellStyle name="20% - Ênfase3 9" xfId="284" xr:uid="{F7F588E1-C221-4A53-8A1D-80F9B7E9923D}"/>
    <cellStyle name="20% - Ênfase3 9 2" xfId="523" xr:uid="{AB6ED9BD-774E-4F18-9F7D-7346B0D7C8D4}"/>
    <cellStyle name="20% - Ênfase3 9 2 2" xfId="985" xr:uid="{400ADBB3-BF7E-4AE2-BEFF-CFB053E08D95}"/>
    <cellStyle name="20% - Ênfase3 9 2 2 2" xfId="2053" xr:uid="{1A4F95CE-DC67-4F3D-BCB4-75DF749E3A99}"/>
    <cellStyle name="20% - Ênfase3 9 2 2 2 2" xfId="4159" xr:uid="{69DF8677-9819-4B72-BD70-084435C6DD29}"/>
    <cellStyle name="20% - Ênfase3 9 2 2 2 2 2" xfId="8365" xr:uid="{3FDAFC0E-6165-4010-AF60-0D8F7E64F998}"/>
    <cellStyle name="20% - Ênfase3 9 2 2 2 3" xfId="6269" xr:uid="{1F707E68-5DB8-428E-9E2E-723A1B8DB738}"/>
    <cellStyle name="20% - Ênfase3 9 2 2 3" xfId="3104" xr:uid="{53AC3D82-7A1A-44C5-B350-B33C6CB21075}"/>
    <cellStyle name="20% - Ênfase3 9 2 2 3 2" xfId="7310" xr:uid="{19132887-4D2D-4177-8A1C-C9EE0115E50F}"/>
    <cellStyle name="20% - Ênfase3 9 2 2 4" xfId="5214" xr:uid="{26B517DE-072B-4526-99EE-97F64B49F5F6}"/>
    <cellStyle name="20% - Ênfase3 9 2 3" xfId="1599" xr:uid="{E6BAB5B6-5BE4-46C8-AEAD-5E29983144E7}"/>
    <cellStyle name="20% - Ênfase3 9 2 3 2" xfId="3705" xr:uid="{94C8831B-0B13-4BEF-9143-149B9CF69EB1}"/>
    <cellStyle name="20% - Ênfase3 9 2 3 2 2" xfId="7911" xr:uid="{5188D42D-E5A9-44A1-A983-9B7FF36D874C}"/>
    <cellStyle name="20% - Ênfase3 9 2 3 3" xfId="5815" xr:uid="{80D0CA86-6003-4970-9A56-BADD6C311B63}"/>
    <cellStyle name="20% - Ênfase3 9 2 4" xfId="2650" xr:uid="{D95B5319-249E-424A-A1E4-54D4CB33A87A}"/>
    <cellStyle name="20% - Ênfase3 9 2 4 2" xfId="6856" xr:uid="{42CA910D-4E54-4F14-9146-4C3821D3F633}"/>
    <cellStyle name="20% - Ênfase3 9 2 5" xfId="4760" xr:uid="{15384D0C-346F-4442-B317-5BF5FCDFFB59}"/>
    <cellStyle name="20% - Ênfase3 9 3" xfId="752" xr:uid="{713A44CA-68BF-4E4E-BB4C-923135FEABA1}"/>
    <cellStyle name="20% - Ênfase3 9 3 2" xfId="1821" xr:uid="{82889627-2331-4681-AF5A-4F018E12B31B}"/>
    <cellStyle name="20% - Ênfase3 9 3 2 2" xfId="3927" xr:uid="{F6880B49-1C0B-4972-B201-4C910EB4607C}"/>
    <cellStyle name="20% - Ênfase3 9 3 2 2 2" xfId="8133" xr:uid="{12EFF5CC-5D96-4A95-8997-DE6C9769F25C}"/>
    <cellStyle name="20% - Ênfase3 9 3 2 3" xfId="6037" xr:uid="{1B9F1D5F-4484-475C-A586-0633F53A23F7}"/>
    <cellStyle name="20% - Ênfase3 9 3 3" xfId="2872" xr:uid="{BC79C3AC-CAC2-404C-B51D-BABCA5AE6F3B}"/>
    <cellStyle name="20% - Ênfase3 9 3 3 2" xfId="7078" xr:uid="{B3020F94-9DA3-4E72-91C2-47A2179DB0F5}"/>
    <cellStyle name="20% - Ênfase3 9 3 4" xfId="4982" xr:uid="{98829F57-1540-4932-9EAE-863117D4C021}"/>
    <cellStyle name="20% - Ênfase3 9 4" xfId="1366" xr:uid="{D790CBC8-D684-4736-9205-0870F020285D}"/>
    <cellStyle name="20% - Ênfase3 9 4 2" xfId="3472" xr:uid="{6A4C570F-424B-49C6-8303-3B27617BCFD0}"/>
    <cellStyle name="20% - Ênfase3 9 4 2 2" xfId="7678" xr:uid="{D5A744AC-47A6-4C13-B0FF-3D8B109974A2}"/>
    <cellStyle name="20% - Ênfase3 9 4 3" xfId="5582" xr:uid="{A2ACEAB4-72FB-4402-A4B4-3FEAE7163539}"/>
    <cellStyle name="20% - Ênfase3 9 5" xfId="2417" xr:uid="{32D070A1-0FC6-4060-A4BF-B87AA0AF9A25}"/>
    <cellStyle name="20% - Ênfase3 9 5 2" xfId="6623" xr:uid="{D221F2BA-D603-44CC-934A-E1CF88505A7D}"/>
    <cellStyle name="20% - Ênfase3 9 6" xfId="4527" xr:uid="{3288E34A-1B74-4A36-B87A-3CB709EFB93C}"/>
    <cellStyle name="20% - Ênfase4 10" xfId="311" xr:uid="{7E7F551F-3CC3-4094-9305-AF2BCC9751EC}"/>
    <cellStyle name="20% - Ênfase4 10 2" xfId="548" xr:uid="{CF80C5C5-558B-44D6-91B9-8C25905CB9C6}"/>
    <cellStyle name="20% - Ênfase4 10 2 2" xfId="1010" xr:uid="{5C30CC0B-2F37-4A7D-89C8-8A031331BAEF}"/>
    <cellStyle name="20% - Ênfase4 10 2 2 2" xfId="2078" xr:uid="{DDFA424F-166E-4988-9D14-79390334588A}"/>
    <cellStyle name="20% - Ênfase4 10 2 2 2 2" xfId="4184" xr:uid="{133F6B18-4A4A-4B1E-9000-1E831CFD2F0E}"/>
    <cellStyle name="20% - Ênfase4 10 2 2 2 2 2" xfId="8390" xr:uid="{00B129C3-7746-4CB4-A3A8-A0C5FAD35206}"/>
    <cellStyle name="20% - Ênfase4 10 2 2 2 3" xfId="6294" xr:uid="{24FEE8DF-16AC-4E6E-9BC3-2D067B4FB73E}"/>
    <cellStyle name="20% - Ênfase4 10 2 2 3" xfId="3129" xr:uid="{4D2B498F-D3D1-4375-84E0-5A0AF210789C}"/>
    <cellStyle name="20% - Ênfase4 10 2 2 3 2" xfId="7335" xr:uid="{1AEA8C04-B7E4-430F-8CB2-5B0AC50952FE}"/>
    <cellStyle name="20% - Ênfase4 10 2 2 4" xfId="5239" xr:uid="{A6EE6C8A-0803-4CAF-8338-1D08A793CFE5}"/>
    <cellStyle name="20% - Ênfase4 10 2 3" xfId="1624" xr:uid="{020D2F59-38B7-4C2F-8305-9F711B4ACC43}"/>
    <cellStyle name="20% - Ênfase4 10 2 3 2" xfId="3730" xr:uid="{228EDF38-43DF-4606-9FFD-EF9CB064F0FD}"/>
    <cellStyle name="20% - Ênfase4 10 2 3 2 2" xfId="7936" xr:uid="{88352C40-D9BD-46FB-B648-6FA5CD06144B}"/>
    <cellStyle name="20% - Ênfase4 10 2 3 3" xfId="5840" xr:uid="{4E0AC116-44C1-46E1-B7AA-225B62E4A6CB}"/>
    <cellStyle name="20% - Ênfase4 10 2 4" xfId="2675" xr:uid="{9FFFCF63-10E5-41DB-9B2C-D37D2C84F816}"/>
    <cellStyle name="20% - Ênfase4 10 2 4 2" xfId="6881" xr:uid="{5A5ED270-DC45-40C0-91E0-188CBC18BF1C}"/>
    <cellStyle name="20% - Ênfase4 10 2 5" xfId="4785" xr:uid="{06D440CB-2331-4D1E-B54F-4537561EF0CC}"/>
    <cellStyle name="20% - Ênfase4 10 3" xfId="777" xr:uid="{E57F4386-5F75-4814-8031-5854EEB71880}"/>
    <cellStyle name="20% - Ênfase4 10 3 2" xfId="1846" xr:uid="{EEE40B88-6DE9-4A83-97B7-4D11A7A595BB}"/>
    <cellStyle name="20% - Ênfase4 10 3 2 2" xfId="3952" xr:uid="{BC4BD38E-8C9B-4DE3-A756-2B64165053E2}"/>
    <cellStyle name="20% - Ênfase4 10 3 2 2 2" xfId="8158" xr:uid="{8A9A827D-5C11-4B1C-9059-EA4CFA8EAA41}"/>
    <cellStyle name="20% - Ênfase4 10 3 2 3" xfId="6062" xr:uid="{4DAFFB2A-EB97-4E8C-93C2-0B4403BDB5D5}"/>
    <cellStyle name="20% - Ênfase4 10 3 3" xfId="2897" xr:uid="{ED71C634-B91F-4719-98E4-6081CB37C01A}"/>
    <cellStyle name="20% - Ênfase4 10 3 3 2" xfId="7103" xr:uid="{879A5DC5-30A2-4935-AC63-0ECD40D22BD7}"/>
    <cellStyle name="20% - Ênfase4 10 3 4" xfId="5007" xr:uid="{9B033773-A1CC-4660-AEDC-7D6648288603}"/>
    <cellStyle name="20% - Ênfase4 10 4" xfId="1391" xr:uid="{ECEFC8B9-D9A8-455E-A3F2-A829FC7689C8}"/>
    <cellStyle name="20% - Ênfase4 10 4 2" xfId="3497" xr:uid="{C8743147-0087-4593-BA20-878941ADB038}"/>
    <cellStyle name="20% - Ênfase4 10 4 2 2" xfId="7703" xr:uid="{C17E48C9-1704-45E6-80CE-52945B49EDFF}"/>
    <cellStyle name="20% - Ênfase4 10 4 3" xfId="5607" xr:uid="{7C2C86FD-4CB4-4D58-9F8A-FB18ADCBD0F1}"/>
    <cellStyle name="20% - Ênfase4 10 5" xfId="2442" xr:uid="{00D8084C-432C-4D1C-8A21-2311762B6ACE}"/>
    <cellStyle name="20% - Ênfase4 10 5 2" xfId="6648" xr:uid="{CA501CDD-E4A6-4C57-8C5E-229910910258}"/>
    <cellStyle name="20% - Ênfase4 10 6" xfId="4552" xr:uid="{B703EA2D-4355-4D7E-A242-301BE18C76B3}"/>
    <cellStyle name="20% - Ênfase4 11" xfId="331" xr:uid="{49E6CE91-A55F-4B1E-ACD6-A35644921987}"/>
    <cellStyle name="20% - Ênfase4 11 2" xfId="795" xr:uid="{4FFC0E9B-0ACA-419D-9242-CCAE524D977B}"/>
    <cellStyle name="20% - Ênfase4 11 2 2" xfId="1864" xr:uid="{EC17CE48-020F-413F-8686-9E7DF1811311}"/>
    <cellStyle name="20% - Ênfase4 11 2 2 2" xfId="3970" xr:uid="{BA817756-5EFE-4868-B348-309559128E66}"/>
    <cellStyle name="20% - Ênfase4 11 2 2 2 2" xfId="8176" xr:uid="{29CA09C1-7BC6-4B28-BF97-45233AEDE2BB}"/>
    <cellStyle name="20% - Ênfase4 11 2 2 3" xfId="6080" xr:uid="{631BB48A-19FB-4E3F-9F84-E5AED4EEE1CA}"/>
    <cellStyle name="20% - Ênfase4 11 2 3" xfId="2915" xr:uid="{6D7BBC8C-BF78-46B1-A144-A451AB35B5F5}"/>
    <cellStyle name="20% - Ênfase4 11 2 3 2" xfId="7121" xr:uid="{A8FDA433-CB59-4CBC-B7F4-7EE8618B4C86}"/>
    <cellStyle name="20% - Ênfase4 11 2 4" xfId="5025" xr:uid="{48982568-6251-4DFF-B917-00287FC6FC92}"/>
    <cellStyle name="20% - Ênfase4 11 3" xfId="1410" xr:uid="{A6E22C1C-7833-4815-9095-C9890569AC78}"/>
    <cellStyle name="20% - Ênfase4 11 3 2" xfId="3516" xr:uid="{D2D5F2B7-6FC3-410D-90B9-E26229F2C67C}"/>
    <cellStyle name="20% - Ênfase4 11 3 2 2" xfId="7722" xr:uid="{AA009BD5-A998-41FF-9841-8F676C957BB1}"/>
    <cellStyle name="20% - Ênfase4 11 3 3" xfId="5626" xr:uid="{252EB38B-C763-410D-B0FF-D52E04DB58CD}"/>
    <cellStyle name="20% - Ênfase4 11 4" xfId="2461" xr:uid="{41E3885B-8620-4432-AB14-6DBED951EFDC}"/>
    <cellStyle name="20% - Ênfase4 11 4 2" xfId="6667" xr:uid="{9E410853-1C32-489E-8967-C4A75C6CE186}"/>
    <cellStyle name="20% - Ênfase4 11 5" xfId="4571" xr:uid="{53CBE7A0-1EE9-49A8-A9A1-4C1065F16021}"/>
    <cellStyle name="20% - Ênfase4 12" xfId="696" xr:uid="{77C9DC0B-5104-4F92-81DC-7485CFFCE4C2}"/>
    <cellStyle name="20% - Ênfase4 12 2" xfId="1765" xr:uid="{EF630A51-D294-4784-AC44-C4E9EE637F5D}"/>
    <cellStyle name="20% - Ênfase4 12 2 2" xfId="3871" xr:uid="{D523DED5-A493-481F-90F6-DD4D1E1F896E}"/>
    <cellStyle name="20% - Ênfase4 12 2 2 2" xfId="8077" xr:uid="{687E730F-F1A9-4E34-93CD-96EA1DB294B5}"/>
    <cellStyle name="20% - Ênfase4 12 2 3" xfId="5981" xr:uid="{526384A5-40C4-43C9-BCF2-E1C060118E63}"/>
    <cellStyle name="20% - Ênfase4 12 3" xfId="2816" xr:uid="{88DD788B-F4C2-4FBF-A5DD-07D6B05D5DAB}"/>
    <cellStyle name="20% - Ênfase4 12 3 2" xfId="7022" xr:uid="{DA46D718-0E05-4AE2-BA05-D553E28058A1}"/>
    <cellStyle name="20% - Ênfase4 12 4" xfId="4926" xr:uid="{08237B7B-A00F-4668-9740-7FFFE7E65C8D}"/>
    <cellStyle name="20% - Ênfase4 13" xfId="1167" xr:uid="{371E6727-7F3C-44BB-9F90-04D1614F3B3C}"/>
    <cellStyle name="20% - Ênfase4 13 2" xfId="3283" xr:uid="{17662BCD-82E0-4E23-8500-700CB41279BB}"/>
    <cellStyle name="20% - Ênfase4 13 2 2" xfId="7489" xr:uid="{EEDFA21A-3E41-4E3A-9506-6CC11675CC5B}"/>
    <cellStyle name="20% - Ênfase4 13 3" xfId="5393" xr:uid="{56E7966B-F696-49A9-A234-1E74A3618B6F}"/>
    <cellStyle name="20% - Ênfase4 14" xfId="2218" xr:uid="{E235FDEE-1D6D-4CC6-9D8F-280F5F0F81B1}"/>
    <cellStyle name="20% - Ênfase4 14 2" xfId="6434" xr:uid="{23B56811-AE18-4D0C-8C28-237773B7653A}"/>
    <cellStyle name="20% - Ênfase4 15" xfId="4326" xr:uid="{B5153A41-41B6-4DB8-8C3F-81C4589AC7D1}"/>
    <cellStyle name="20% - Ênfase4 2" xfId="88" xr:uid="{83E39EB0-A68E-4534-AEFF-B59D9EF1BC30}"/>
    <cellStyle name="20% - Ênfase4 2 2" xfId="89" xr:uid="{BCC0B88C-9D66-42DE-B831-F408D6EC7C3A}"/>
    <cellStyle name="20% - Ênfase4 2 2 2" xfId="363" xr:uid="{436E78C0-47DC-46C9-B2C5-E18C4EB6F743}"/>
    <cellStyle name="20% - Ênfase4 2 2 2 2" xfId="826" xr:uid="{65E59B06-E277-45C6-812A-A828857A66CA}"/>
    <cellStyle name="20% - Ênfase4 2 2 2 2 2" xfId="1894" xr:uid="{8F2B0044-18FC-4B42-AD5E-572D73918219}"/>
    <cellStyle name="20% - Ênfase4 2 2 2 2 2 2" xfId="4000" xr:uid="{A76B129B-AF57-4E7A-A7C1-9A22E1B2A9A7}"/>
    <cellStyle name="20% - Ênfase4 2 2 2 2 2 2 2" xfId="8206" xr:uid="{6F3E8C53-7C4A-4E6B-A629-82F1C44F9274}"/>
    <cellStyle name="20% - Ênfase4 2 2 2 2 2 3" xfId="6110" xr:uid="{8EA64CC5-C789-464D-9271-0E830BEF0459}"/>
    <cellStyle name="20% - Ênfase4 2 2 2 2 3" xfId="2945" xr:uid="{5E142C58-25A6-4B21-81A4-E56B89B60891}"/>
    <cellStyle name="20% - Ênfase4 2 2 2 2 3 2" xfId="7151" xr:uid="{EB691951-B1FF-4AA6-B123-FA1751E21CF7}"/>
    <cellStyle name="20% - Ênfase4 2 2 2 2 4" xfId="5055" xr:uid="{D86D3184-F440-446F-8224-02CABDEE9F2D}"/>
    <cellStyle name="20% - Ênfase4 2 2 2 3" xfId="1440" xr:uid="{40A0DE59-3726-4FF6-8C16-8042BB4B8606}"/>
    <cellStyle name="20% - Ênfase4 2 2 2 3 2" xfId="3546" xr:uid="{3D8008DF-D51A-49DC-9EB4-F6BDF68A606B}"/>
    <cellStyle name="20% - Ênfase4 2 2 2 3 2 2" xfId="7752" xr:uid="{4D113A4F-797F-4206-AE3D-0277D8D1C404}"/>
    <cellStyle name="20% - Ênfase4 2 2 2 3 3" xfId="5656" xr:uid="{4E4E25B2-DB29-4798-8E45-0CB130771BA8}"/>
    <cellStyle name="20% - Ênfase4 2 2 2 4" xfId="2491" xr:uid="{4916E3EF-1C76-4A3A-8FE3-517DE6889276}"/>
    <cellStyle name="20% - Ênfase4 2 2 2 4 2" xfId="6697" xr:uid="{312B0AC6-7CFE-431F-AFEA-CE085E1B4900}"/>
    <cellStyle name="20% - Ênfase4 2 2 2 5" xfId="4601" xr:uid="{F47C0A10-1954-4721-9E90-79E091107CA4}"/>
    <cellStyle name="20% - Ênfase4 2 2 3" xfId="594" xr:uid="{D18E8991-BF57-4D58-A536-A95D52889F0C}"/>
    <cellStyle name="20% - Ênfase4 2 2 3 2" xfId="1668" xr:uid="{F65B5707-DEE9-4472-9F23-8D4F7F714142}"/>
    <cellStyle name="20% - Ênfase4 2 2 3 2 2" xfId="3774" xr:uid="{BDC55A9E-FD2E-4000-B87B-017F09F1711C}"/>
    <cellStyle name="20% - Ênfase4 2 2 3 2 2 2" xfId="7980" xr:uid="{89881CF5-FD4B-48BF-8D2B-C6F63E577B4E}"/>
    <cellStyle name="20% - Ênfase4 2 2 3 2 3" xfId="5884" xr:uid="{CCE650FB-33B3-4130-A279-7BF0D031FC6D}"/>
    <cellStyle name="20% - Ênfase4 2 2 3 3" xfId="2719" xr:uid="{283F2C68-73A8-4094-8B4E-397A31497DDE}"/>
    <cellStyle name="20% - Ênfase4 2 2 3 3 2" xfId="6925" xr:uid="{F825D185-AEC1-40C8-B873-EF1A0DE53D07}"/>
    <cellStyle name="20% - Ênfase4 2 2 3 4" xfId="4829" xr:uid="{95216A52-8D3E-441F-A30A-649B7F99FBF8}"/>
    <cellStyle name="20% - Ênfase4 2 2 4" xfId="1054" xr:uid="{C587584D-F6D3-498E-9376-EFF7CE0C5F76}"/>
    <cellStyle name="20% - Ênfase4 2 2 4 2" xfId="2121" xr:uid="{FA08A04A-52F7-42B5-B7B4-BE46BDB1AF01}"/>
    <cellStyle name="20% - Ênfase4 2 2 4 2 2" xfId="4227" xr:uid="{FE203416-09CB-4271-9952-81B8B36F256B}"/>
    <cellStyle name="20% - Ênfase4 2 2 4 2 2 2" xfId="8433" xr:uid="{85EC5BA7-1825-40FB-9F31-A2C18BC307D1}"/>
    <cellStyle name="20% - Ênfase4 2 2 4 2 3" xfId="6337" xr:uid="{8935EA5B-C80C-4644-85F8-BC85FAF1A2C2}"/>
    <cellStyle name="20% - Ênfase4 2 2 4 3" xfId="3172" xr:uid="{1F12BDBC-8F0C-4C4F-8613-0B5FE8BC34A7}"/>
    <cellStyle name="20% - Ênfase4 2 2 4 3 2" xfId="7378" xr:uid="{02C273FC-4934-4041-915A-DEDCEA592132}"/>
    <cellStyle name="20% - Ênfase4 2 2 4 4" xfId="5282" xr:uid="{87847707-651C-4B6E-A4A1-00DAAF435562}"/>
    <cellStyle name="20% - Ênfase4 2 2 5" xfId="1198" xr:uid="{D197E010-1544-4D7E-B943-353624CE0E54}"/>
    <cellStyle name="20% - Ênfase4 2 2 5 2" xfId="3313" xr:uid="{4B38C993-5970-4883-B5EF-E16A5A1A6112}"/>
    <cellStyle name="20% - Ênfase4 2 2 5 2 2" xfId="7519" xr:uid="{EA900BFD-34F4-4EE5-8716-241BB8503A5E}"/>
    <cellStyle name="20% - Ênfase4 2 2 5 3" xfId="5423" xr:uid="{7E13A57D-4DB7-4A03-8AEE-7E86B948D9EF}"/>
    <cellStyle name="20% - Ênfase4 2 2 6" xfId="2249" xr:uid="{34B97A8F-DCC5-47F5-BD28-FB84828D0BBC}"/>
    <cellStyle name="20% - Ênfase4 2 2 6 2" xfId="6464" xr:uid="{2A604CC5-47E3-4DBD-AF53-2B27F132CBF7}"/>
    <cellStyle name="20% - Ênfase4 2 2 7" xfId="4359" xr:uid="{747A95AC-02E7-4936-9523-AEB546CAD1F7}"/>
    <cellStyle name="20% - Ênfase4 2 3" xfId="362" xr:uid="{53A6936D-7665-4990-ADE1-F65FA579339E}"/>
    <cellStyle name="20% - Ênfase4 2 3 2" xfId="825" xr:uid="{78474F54-D609-4222-B82D-B9EEA80787D1}"/>
    <cellStyle name="20% - Ênfase4 2 3 2 2" xfId="1893" xr:uid="{5E0D397A-9D7C-41E7-AFDB-0312E2051032}"/>
    <cellStyle name="20% - Ênfase4 2 3 2 2 2" xfId="3999" xr:uid="{C72161BF-0277-4B7B-8E01-5E1B3189B3ED}"/>
    <cellStyle name="20% - Ênfase4 2 3 2 2 2 2" xfId="8205" xr:uid="{7B871853-0B06-4A33-9499-5C9666555869}"/>
    <cellStyle name="20% - Ênfase4 2 3 2 2 3" xfId="6109" xr:uid="{AF823FDE-BF43-4AF5-8DBC-4155654D5D41}"/>
    <cellStyle name="20% - Ênfase4 2 3 2 3" xfId="2944" xr:uid="{C1219B56-338C-4563-A8CE-2BF3E5422295}"/>
    <cellStyle name="20% - Ênfase4 2 3 2 3 2" xfId="7150" xr:uid="{123E64D9-B0A7-4DA2-A496-3358076C0313}"/>
    <cellStyle name="20% - Ênfase4 2 3 2 4" xfId="5054" xr:uid="{51436173-9B9C-4B21-9286-49916784FC0B}"/>
    <cellStyle name="20% - Ênfase4 2 3 3" xfId="1439" xr:uid="{5DCA2A70-65AA-474C-9803-5769613FCF75}"/>
    <cellStyle name="20% - Ênfase4 2 3 3 2" xfId="3545" xr:uid="{9CE81A19-130C-41BB-907B-CF1700299B30}"/>
    <cellStyle name="20% - Ênfase4 2 3 3 2 2" xfId="7751" xr:uid="{541FA481-AD86-41F0-9711-FE8FE3AECF22}"/>
    <cellStyle name="20% - Ênfase4 2 3 3 3" xfId="5655" xr:uid="{7D198BFC-F75A-4088-BB42-F72A24E5048F}"/>
    <cellStyle name="20% - Ênfase4 2 3 4" xfId="2490" xr:uid="{603C5328-400E-43B0-A71B-C1ADBB7D3252}"/>
    <cellStyle name="20% - Ênfase4 2 3 4 2" xfId="6696" xr:uid="{B87D0CDB-F4DE-41B0-A359-47664C52210A}"/>
    <cellStyle name="20% - Ênfase4 2 3 5" xfId="4600" xr:uid="{5B38043A-5B4D-4686-9DAC-C204C7548F46}"/>
    <cellStyle name="20% - Ênfase4 2 4" xfId="593" xr:uid="{921D436C-5452-4D80-938B-7498E649FA8D}"/>
    <cellStyle name="20% - Ênfase4 2 4 2" xfId="1667" xr:uid="{447DAAD2-1E3E-4B28-8263-B13678A363DD}"/>
    <cellStyle name="20% - Ênfase4 2 4 2 2" xfId="3773" xr:uid="{D1C13B9F-7882-4113-AADF-47AEBED41842}"/>
    <cellStyle name="20% - Ênfase4 2 4 2 2 2" xfId="7979" xr:uid="{F3086CFE-D1DA-4B96-84B3-CE08A9A2EAF6}"/>
    <cellStyle name="20% - Ênfase4 2 4 2 3" xfId="5883" xr:uid="{BCD5C902-5470-45D3-A543-2B150356843F}"/>
    <cellStyle name="20% - Ênfase4 2 4 3" xfId="2718" xr:uid="{03CB3CF1-784F-4E9D-A9C8-C635D7E863FA}"/>
    <cellStyle name="20% - Ênfase4 2 4 3 2" xfId="6924" xr:uid="{6C677847-4F6E-4088-9F6C-B9F8F70D1F7A}"/>
    <cellStyle name="20% - Ênfase4 2 4 4" xfId="4828" xr:uid="{FD79317A-A6E8-4284-8F8E-7518D47802A0}"/>
    <cellStyle name="20% - Ênfase4 2 5" xfId="1053" xr:uid="{C4597B49-5D12-4208-B2F9-9F68334DDA7B}"/>
    <cellStyle name="20% - Ênfase4 2 5 2" xfId="2120" xr:uid="{6B8C064B-5B91-4827-8872-DB7714E7B2E9}"/>
    <cellStyle name="20% - Ênfase4 2 5 2 2" xfId="4226" xr:uid="{45E739E6-FEE3-48B1-8FC0-0DB2E0E9F996}"/>
    <cellStyle name="20% - Ênfase4 2 5 2 2 2" xfId="8432" xr:uid="{66A0B281-F062-4E56-A103-9FC7C6B6D92E}"/>
    <cellStyle name="20% - Ênfase4 2 5 2 3" xfId="6336" xr:uid="{15B01161-3D92-45AA-BE05-006C61833015}"/>
    <cellStyle name="20% - Ênfase4 2 5 3" xfId="3171" xr:uid="{59A7DB17-59A8-456B-B82D-7959A42BF2FC}"/>
    <cellStyle name="20% - Ênfase4 2 5 3 2" xfId="7377" xr:uid="{DE52FC9F-3CD4-4D27-A2C7-2FB753D8E288}"/>
    <cellStyle name="20% - Ênfase4 2 5 4" xfId="5281" xr:uid="{D61A7F12-B927-43F5-A2F8-E655D60B348F}"/>
    <cellStyle name="20% - Ênfase4 2 6" xfId="1197" xr:uid="{4834A94E-E959-4115-A12D-73B9849F2569}"/>
    <cellStyle name="20% - Ênfase4 2 6 2" xfId="3312" xr:uid="{63D4CDD0-C558-4042-B919-75CA031F480F}"/>
    <cellStyle name="20% - Ênfase4 2 6 2 2" xfId="7518" xr:uid="{B3C252B8-1C48-4D9B-B52C-176E126F51F1}"/>
    <cellStyle name="20% - Ênfase4 2 6 3" xfId="5422" xr:uid="{2FBF5278-9D1B-4426-947E-80CF99353351}"/>
    <cellStyle name="20% - Ênfase4 2 7" xfId="2248" xr:uid="{233A4299-01E5-4C9B-9891-DEA12011A12F}"/>
    <cellStyle name="20% - Ênfase4 2 7 2" xfId="6463" xr:uid="{A86B09C3-4142-44B5-BB29-8657F808D085}"/>
    <cellStyle name="20% - Ênfase4 2 8" xfId="4358" xr:uid="{A8D55D15-D664-4744-83BC-381737B9FF0C}"/>
    <cellStyle name="20% - Ênfase4 3" xfId="90" xr:uid="{368E1114-0214-4F3E-AEAC-C438803B026E}"/>
    <cellStyle name="20% - Ênfase4 3 2" xfId="91" xr:uid="{71AF4231-CCD5-4D93-89D1-FD04544A3BA0}"/>
    <cellStyle name="20% - Ênfase4 3 2 2" xfId="365" xr:uid="{38974244-32B6-4604-88BA-009ECD0624E6}"/>
    <cellStyle name="20% - Ênfase4 3 2 2 2" xfId="828" xr:uid="{5FBD4FB0-B757-4AAF-B110-7999E3B7BB35}"/>
    <cellStyle name="20% - Ênfase4 3 2 2 2 2" xfId="1896" xr:uid="{B50ACD01-EE94-42AA-A956-5883F383F197}"/>
    <cellStyle name="20% - Ênfase4 3 2 2 2 2 2" xfId="4002" xr:uid="{7492A82C-ACD7-427E-9B20-3D94A4477D75}"/>
    <cellStyle name="20% - Ênfase4 3 2 2 2 2 2 2" xfId="8208" xr:uid="{9ED03A6E-1999-4725-B5CC-EF8CB9BCCA09}"/>
    <cellStyle name="20% - Ênfase4 3 2 2 2 2 3" xfId="6112" xr:uid="{38928F32-1C38-41CF-9923-49F92279D6E9}"/>
    <cellStyle name="20% - Ênfase4 3 2 2 2 3" xfId="2947" xr:uid="{4DF20541-4033-4968-A5A7-F7965A5F79FB}"/>
    <cellStyle name="20% - Ênfase4 3 2 2 2 3 2" xfId="7153" xr:uid="{8174AFB0-F2D9-467E-B79C-02E4298F7ABF}"/>
    <cellStyle name="20% - Ênfase4 3 2 2 2 4" xfId="5057" xr:uid="{3AE92921-AC36-4DE7-92F6-46565B1065B0}"/>
    <cellStyle name="20% - Ênfase4 3 2 2 3" xfId="1442" xr:uid="{CC889DB7-592F-47D8-A3BC-5A498996AEE1}"/>
    <cellStyle name="20% - Ênfase4 3 2 2 3 2" xfId="3548" xr:uid="{5B513F13-0924-4AE2-8636-674C6BCFF1E1}"/>
    <cellStyle name="20% - Ênfase4 3 2 2 3 2 2" xfId="7754" xr:uid="{59C4A7A4-1B79-4DBB-86AE-889ECD721AB3}"/>
    <cellStyle name="20% - Ênfase4 3 2 2 3 3" xfId="5658" xr:uid="{F5526161-C5B9-4470-9E6E-AAC18A6CC967}"/>
    <cellStyle name="20% - Ênfase4 3 2 2 4" xfId="2493" xr:uid="{15E44195-0E63-4BC3-B419-3A95AF257CD1}"/>
    <cellStyle name="20% - Ênfase4 3 2 2 4 2" xfId="6699" xr:uid="{7718346C-36C5-400B-B746-2B7399B72830}"/>
    <cellStyle name="20% - Ênfase4 3 2 2 5" xfId="4603" xr:uid="{6A7EAE05-89B8-48D0-A698-3A44BF92539A}"/>
    <cellStyle name="20% - Ênfase4 3 2 3" xfId="596" xr:uid="{EC3B7DA0-C203-4459-A538-2F6F6C990935}"/>
    <cellStyle name="20% - Ênfase4 3 2 3 2" xfId="1670" xr:uid="{71C6BCF0-52B0-4D51-92F3-67D8F06D9A4E}"/>
    <cellStyle name="20% - Ênfase4 3 2 3 2 2" xfId="3776" xr:uid="{1BE41280-ECBD-4CC7-A46A-8E33B04990C0}"/>
    <cellStyle name="20% - Ênfase4 3 2 3 2 2 2" xfId="7982" xr:uid="{AF91CD71-A442-4767-BC46-94571992CF9E}"/>
    <cellStyle name="20% - Ênfase4 3 2 3 2 3" xfId="5886" xr:uid="{5F88DE6F-FE6C-4491-8EF2-3D7690AB0E20}"/>
    <cellStyle name="20% - Ênfase4 3 2 3 3" xfId="2721" xr:uid="{5774F0C3-D403-4E12-BC2B-A761678142A8}"/>
    <cellStyle name="20% - Ênfase4 3 2 3 3 2" xfId="6927" xr:uid="{C4C047BF-77C7-4679-AF43-A7E47A93CA38}"/>
    <cellStyle name="20% - Ênfase4 3 2 3 4" xfId="4831" xr:uid="{CFC3281C-135B-4E99-9155-1D7C3F7D46E2}"/>
    <cellStyle name="20% - Ênfase4 3 2 4" xfId="1056" xr:uid="{6B24D28A-959D-43BD-872E-0B74A1918C7B}"/>
    <cellStyle name="20% - Ênfase4 3 2 4 2" xfId="2123" xr:uid="{89ADAF26-392A-4422-8A63-292C37CF3AD6}"/>
    <cellStyle name="20% - Ênfase4 3 2 4 2 2" xfId="4229" xr:uid="{10B7DA0C-10A6-4A9E-BBC1-D70EB071C5F9}"/>
    <cellStyle name="20% - Ênfase4 3 2 4 2 2 2" xfId="8435" xr:uid="{372DBFE3-7A47-4D48-954B-4C0F62610339}"/>
    <cellStyle name="20% - Ênfase4 3 2 4 2 3" xfId="6339" xr:uid="{ED868227-7F4D-4D75-A1CD-96B09E1F84E8}"/>
    <cellStyle name="20% - Ênfase4 3 2 4 3" xfId="3174" xr:uid="{45A80C8F-0E0B-4F68-8D68-3A92DD61AFE1}"/>
    <cellStyle name="20% - Ênfase4 3 2 4 3 2" xfId="7380" xr:uid="{E4B1E1CF-88B3-4522-8E6E-D5C9BE200EA9}"/>
    <cellStyle name="20% - Ênfase4 3 2 4 4" xfId="5284" xr:uid="{FF02344C-0466-4D59-B94C-FC3E662862F0}"/>
    <cellStyle name="20% - Ênfase4 3 2 5" xfId="1200" xr:uid="{A77003A3-A76E-4CA9-86E2-5076010DBE24}"/>
    <cellStyle name="20% - Ênfase4 3 2 5 2" xfId="3315" xr:uid="{0A982D97-84D2-45DF-B59D-94E107D41AB3}"/>
    <cellStyle name="20% - Ênfase4 3 2 5 2 2" xfId="7521" xr:uid="{65B85185-569F-44C2-8FD4-4A4931A5B43B}"/>
    <cellStyle name="20% - Ênfase4 3 2 5 3" xfId="5425" xr:uid="{8A10191D-050C-4775-97D4-BC80AB5D9067}"/>
    <cellStyle name="20% - Ênfase4 3 2 6" xfId="2251" xr:uid="{A1D72D0D-C44F-4E80-BBF9-C121A628FE7E}"/>
    <cellStyle name="20% - Ênfase4 3 2 6 2" xfId="6466" xr:uid="{7B13DCE6-F1CF-4B93-9D51-F8EEB99CE7C3}"/>
    <cellStyle name="20% - Ênfase4 3 2 7" xfId="4361" xr:uid="{EC245114-808C-4182-B1EA-46952B28B3CA}"/>
    <cellStyle name="20% - Ênfase4 3 3" xfId="364" xr:uid="{A94CE2B4-FA66-4A27-B57C-433C2CAF3CE9}"/>
    <cellStyle name="20% - Ênfase4 3 3 2" xfId="827" xr:uid="{FCC8A42E-DE76-4A45-9F0C-5F39EE81FF05}"/>
    <cellStyle name="20% - Ênfase4 3 3 2 2" xfId="1895" xr:uid="{DD90ECED-0BB1-4770-8CCD-1FDE9D7362B0}"/>
    <cellStyle name="20% - Ênfase4 3 3 2 2 2" xfId="4001" xr:uid="{E77018EA-C2A5-449A-863D-1775E223623F}"/>
    <cellStyle name="20% - Ênfase4 3 3 2 2 2 2" xfId="8207" xr:uid="{485AE9BD-85B0-4229-8853-14081A8A676C}"/>
    <cellStyle name="20% - Ênfase4 3 3 2 2 3" xfId="6111" xr:uid="{630029E4-851B-4F44-B2EB-4D0F235B234A}"/>
    <cellStyle name="20% - Ênfase4 3 3 2 3" xfId="2946" xr:uid="{B75F3479-3411-4578-8EFE-8F74B065B14B}"/>
    <cellStyle name="20% - Ênfase4 3 3 2 3 2" xfId="7152" xr:uid="{9CCD007D-5E30-49D6-8C3C-915AC094FDC5}"/>
    <cellStyle name="20% - Ênfase4 3 3 2 4" xfId="5056" xr:uid="{7E788C63-F6AD-457B-8B77-43E2D4C735CA}"/>
    <cellStyle name="20% - Ênfase4 3 3 3" xfId="1441" xr:uid="{0B9EBBC0-8980-47E3-BE43-2B33CE845B27}"/>
    <cellStyle name="20% - Ênfase4 3 3 3 2" xfId="3547" xr:uid="{7325D1C1-112B-4F39-9DC4-F14046057C42}"/>
    <cellStyle name="20% - Ênfase4 3 3 3 2 2" xfId="7753" xr:uid="{9DE74A09-E2CF-4B0C-922A-6A19CA77524E}"/>
    <cellStyle name="20% - Ênfase4 3 3 3 3" xfId="5657" xr:uid="{8B433BB4-AA19-43F5-9D22-D04881B434FE}"/>
    <cellStyle name="20% - Ênfase4 3 3 4" xfId="2492" xr:uid="{79192B3D-5F7F-4367-B7DD-88C007F028EE}"/>
    <cellStyle name="20% - Ênfase4 3 3 4 2" xfId="6698" xr:uid="{10E5B427-B573-48D5-83B6-65473A43F651}"/>
    <cellStyle name="20% - Ênfase4 3 3 5" xfId="4602" xr:uid="{71992DEB-3657-4875-A8B9-B7AFEF1852BE}"/>
    <cellStyle name="20% - Ênfase4 3 4" xfId="595" xr:uid="{699A4217-3E63-496B-BAAE-37FF9B6F0F17}"/>
    <cellStyle name="20% - Ênfase4 3 4 2" xfId="1669" xr:uid="{6D039F0C-1A10-4795-8EBB-96CC2602C8AA}"/>
    <cellStyle name="20% - Ênfase4 3 4 2 2" xfId="3775" xr:uid="{71816579-4299-407D-9FAC-4B8434810C3F}"/>
    <cellStyle name="20% - Ênfase4 3 4 2 2 2" xfId="7981" xr:uid="{C732A720-CDF1-485E-933E-5F699B345D3E}"/>
    <cellStyle name="20% - Ênfase4 3 4 2 3" xfId="5885" xr:uid="{948470A2-ED75-43C9-B694-13FE482BC9F5}"/>
    <cellStyle name="20% - Ênfase4 3 4 3" xfId="2720" xr:uid="{1AA54F85-8CC3-4D7D-892C-1A4647AAE46E}"/>
    <cellStyle name="20% - Ênfase4 3 4 3 2" xfId="6926" xr:uid="{FB3C7C77-7E76-4051-A96A-E48DA3FCC07A}"/>
    <cellStyle name="20% - Ênfase4 3 4 4" xfId="4830" xr:uid="{B2513B9A-4A47-4F46-A6C0-85E321383AFC}"/>
    <cellStyle name="20% - Ênfase4 3 5" xfId="1055" xr:uid="{E7C1A8B6-E7F0-4828-A0C1-901FAB7A6939}"/>
    <cellStyle name="20% - Ênfase4 3 5 2" xfId="2122" xr:uid="{984CE700-059F-42C4-9215-EC68A3FBB2C4}"/>
    <cellStyle name="20% - Ênfase4 3 5 2 2" xfId="4228" xr:uid="{8C4BD413-F00E-4AAC-A15B-E5A429890AE7}"/>
    <cellStyle name="20% - Ênfase4 3 5 2 2 2" xfId="8434" xr:uid="{C78BAB4D-82E3-4298-9FC9-13D4AA9FCDEC}"/>
    <cellStyle name="20% - Ênfase4 3 5 2 3" xfId="6338" xr:uid="{3B64A338-07FC-4CA5-AE94-554BC1C93E14}"/>
    <cellStyle name="20% - Ênfase4 3 5 3" xfId="3173" xr:uid="{C33F75FF-7EFC-495F-9BA0-4BADCAA63E8F}"/>
    <cellStyle name="20% - Ênfase4 3 5 3 2" xfId="7379" xr:uid="{FA5E7BAC-4C3D-43A5-9D48-1FE7063EF73C}"/>
    <cellStyle name="20% - Ênfase4 3 5 4" xfId="5283" xr:uid="{F7FFCBD8-6234-48F8-9DF6-ED16963175B5}"/>
    <cellStyle name="20% - Ênfase4 3 6" xfId="1199" xr:uid="{396C0361-D819-42BB-B4D0-568261A769A6}"/>
    <cellStyle name="20% - Ênfase4 3 6 2" xfId="3314" xr:uid="{6436F155-D815-4758-AF90-9A76C51B5E9F}"/>
    <cellStyle name="20% - Ênfase4 3 6 2 2" xfId="7520" xr:uid="{9E71F39F-2EC2-4E29-95B7-966D0F1F473D}"/>
    <cellStyle name="20% - Ênfase4 3 6 3" xfId="5424" xr:uid="{B7144E0D-52E6-4217-B0F5-512B13A5A62C}"/>
    <cellStyle name="20% - Ênfase4 3 7" xfId="2250" xr:uid="{51B862B3-2AF8-4BE4-B7B2-89216FD0DE5A}"/>
    <cellStyle name="20% - Ênfase4 3 7 2" xfId="6465" xr:uid="{7FB84134-052E-48B1-AB16-3E8EBA315BD3}"/>
    <cellStyle name="20% - Ênfase4 3 8" xfId="4360" xr:uid="{C808F7E4-8FC3-45BF-9060-D49C2869A35D}"/>
    <cellStyle name="20% - Ênfase4 4" xfId="92" xr:uid="{666C51FB-CE17-4010-A28C-5672A1F5C6DE}"/>
    <cellStyle name="20% - Ênfase4 4 2" xfId="366" xr:uid="{68708B8F-B9A4-48E4-8B87-3571C4034FD4}"/>
    <cellStyle name="20% - Ênfase4 4 2 2" xfId="829" xr:uid="{8E5ED6B5-8FC0-444B-BDB3-82FDE0146361}"/>
    <cellStyle name="20% - Ênfase4 4 2 2 2" xfId="1897" xr:uid="{4AA99888-D36E-4DDC-B526-48981621FEA9}"/>
    <cellStyle name="20% - Ênfase4 4 2 2 2 2" xfId="4003" xr:uid="{7E87FA5B-E3F2-4FFD-AE61-D254076707E0}"/>
    <cellStyle name="20% - Ênfase4 4 2 2 2 2 2" xfId="8209" xr:uid="{C2279955-6B58-47C0-80BD-49058E226B67}"/>
    <cellStyle name="20% - Ênfase4 4 2 2 2 3" xfId="6113" xr:uid="{B3F4BE42-1575-4003-AE56-B756A817D221}"/>
    <cellStyle name="20% - Ênfase4 4 2 2 3" xfId="2948" xr:uid="{CC5DD3D0-4DCB-4C5B-9E0D-54E4CA8E3632}"/>
    <cellStyle name="20% - Ênfase4 4 2 2 3 2" xfId="7154" xr:uid="{AF8AA13A-8818-4C20-A259-9EAC24B6A158}"/>
    <cellStyle name="20% - Ênfase4 4 2 2 4" xfId="5058" xr:uid="{AC3CE487-0D7F-493A-871C-583163CDEFC7}"/>
    <cellStyle name="20% - Ênfase4 4 2 3" xfId="1443" xr:uid="{044FAA2A-F4A8-4357-8BA6-E1993E18B847}"/>
    <cellStyle name="20% - Ênfase4 4 2 3 2" xfId="3549" xr:uid="{9BEED60E-2B3A-4EC2-8FC4-8D4D84E954E7}"/>
    <cellStyle name="20% - Ênfase4 4 2 3 2 2" xfId="7755" xr:uid="{3969BB40-DEE2-473C-8A5F-C33B93350049}"/>
    <cellStyle name="20% - Ênfase4 4 2 3 3" xfId="5659" xr:uid="{DCE6243B-8942-40BF-830A-433ACC3CFC16}"/>
    <cellStyle name="20% - Ênfase4 4 2 4" xfId="2494" xr:uid="{F20B7C0C-87D4-4A9A-8B4B-B2D97F303CE4}"/>
    <cellStyle name="20% - Ênfase4 4 2 4 2" xfId="6700" xr:uid="{34FB8D9F-7D08-4CF3-93C5-465853543DCB}"/>
    <cellStyle name="20% - Ênfase4 4 2 5" xfId="4604" xr:uid="{EBB52627-9DA8-4FEC-AF6C-B1C71CB84577}"/>
    <cellStyle name="20% - Ênfase4 4 3" xfId="597" xr:uid="{C9AA41BE-EA68-4F40-B4D8-D8A35F9811A5}"/>
    <cellStyle name="20% - Ênfase4 4 3 2" xfId="1671" xr:uid="{4FFD65CD-61DE-477D-87E1-9C3830C25CD0}"/>
    <cellStyle name="20% - Ênfase4 4 3 2 2" xfId="3777" xr:uid="{8AEEBDD8-1AF6-46E6-934F-B95EB5FE33CA}"/>
    <cellStyle name="20% - Ênfase4 4 3 2 2 2" xfId="7983" xr:uid="{9CC9B160-04F9-4C0C-8148-AC249E6EE679}"/>
    <cellStyle name="20% - Ênfase4 4 3 2 3" xfId="5887" xr:uid="{35C8FD92-1649-406F-B3B4-352735774C08}"/>
    <cellStyle name="20% - Ênfase4 4 3 3" xfId="2722" xr:uid="{739FD604-350A-495B-B51D-623B3AB66909}"/>
    <cellStyle name="20% - Ênfase4 4 3 3 2" xfId="6928" xr:uid="{60D97B0D-5810-457B-B31A-ED4A1F259852}"/>
    <cellStyle name="20% - Ênfase4 4 3 4" xfId="4832" xr:uid="{7FF4FB8F-1BC4-41D2-8D3F-C4FE578578A6}"/>
    <cellStyle name="20% - Ênfase4 4 4" xfId="1057" xr:uid="{C150792E-303B-4AA5-9208-765A5EF24794}"/>
    <cellStyle name="20% - Ênfase4 4 4 2" xfId="2124" xr:uid="{2F6FF536-00F6-43D5-9006-D6122FF48911}"/>
    <cellStyle name="20% - Ênfase4 4 4 2 2" xfId="4230" xr:uid="{CBF306F8-8672-4918-8741-32332FA94F49}"/>
    <cellStyle name="20% - Ênfase4 4 4 2 2 2" xfId="8436" xr:uid="{07671937-FD18-427B-A7F7-45BF60422FFA}"/>
    <cellStyle name="20% - Ênfase4 4 4 2 3" xfId="6340" xr:uid="{60C677E9-9A1A-47A1-A909-14CC6CC06726}"/>
    <cellStyle name="20% - Ênfase4 4 4 3" xfId="3175" xr:uid="{BDBD85E1-6C8D-429F-9F93-AD1236DE22EA}"/>
    <cellStyle name="20% - Ênfase4 4 4 3 2" xfId="7381" xr:uid="{8746F261-E426-4B01-BAAE-F832CF6CBA44}"/>
    <cellStyle name="20% - Ênfase4 4 4 4" xfId="5285" xr:uid="{99239CA9-9192-4ACD-B85C-9F4AB94F53E9}"/>
    <cellStyle name="20% - Ênfase4 4 5" xfId="1201" xr:uid="{0DAC98BF-B0FB-44C8-95A4-54D69CF0B606}"/>
    <cellStyle name="20% - Ênfase4 4 5 2" xfId="3316" xr:uid="{C8BB2D46-26E3-4A12-89C0-0A2AAE2FC950}"/>
    <cellStyle name="20% - Ênfase4 4 5 2 2" xfId="7522" xr:uid="{E8B5A70F-08A8-4D21-9315-CBCC56B2EE96}"/>
    <cellStyle name="20% - Ênfase4 4 5 3" xfId="5426" xr:uid="{54293E48-12EF-4A94-94C6-296FBCE270CA}"/>
    <cellStyle name="20% - Ênfase4 4 6" xfId="2252" xr:uid="{891124E9-7A7D-4176-9F35-A639B9CC08B1}"/>
    <cellStyle name="20% - Ênfase4 4 6 2" xfId="6467" xr:uid="{37D602D3-CF56-49B0-A2DC-7571B9B8D13A}"/>
    <cellStyle name="20% - Ênfase4 4 7" xfId="4362" xr:uid="{F3CE447C-60D0-4AFA-83E6-6BFEA9A710DD}"/>
    <cellStyle name="20% - Ênfase4 5" xfId="93" xr:uid="{D35105B8-79E3-44DB-95E7-B4B6A35FD8FD}"/>
    <cellStyle name="20% - Ênfase4 5 2" xfId="367" xr:uid="{A457AEA5-E1AB-4391-83C1-A37020A5A1BB}"/>
    <cellStyle name="20% - Ênfase4 5 2 2" xfId="830" xr:uid="{691B9C96-549A-4B4E-8D50-038D988CB3C2}"/>
    <cellStyle name="20% - Ênfase4 5 2 2 2" xfId="1898" xr:uid="{463FEF4A-3C7E-49B5-B4F1-1D0C1A5EF1CC}"/>
    <cellStyle name="20% - Ênfase4 5 2 2 2 2" xfId="4004" xr:uid="{4678AA4E-1490-4A7D-AB8B-8D6A594C6737}"/>
    <cellStyle name="20% - Ênfase4 5 2 2 2 2 2" xfId="8210" xr:uid="{0B687166-23B2-4E66-ABC3-0EC669F4EA6C}"/>
    <cellStyle name="20% - Ênfase4 5 2 2 2 3" xfId="6114" xr:uid="{7C4E3307-6EB6-4490-AD65-AFEFCC07CBE6}"/>
    <cellStyle name="20% - Ênfase4 5 2 2 3" xfId="2949" xr:uid="{D9049D03-2EAB-4274-A39E-A5E52812AD7C}"/>
    <cellStyle name="20% - Ênfase4 5 2 2 3 2" xfId="7155" xr:uid="{117D515B-8B5D-4E34-B2D5-7E9AABB00F98}"/>
    <cellStyle name="20% - Ênfase4 5 2 2 4" xfId="5059" xr:uid="{828D6646-4B68-499B-8E2A-83788A6D8313}"/>
    <cellStyle name="20% - Ênfase4 5 2 3" xfId="1444" xr:uid="{130EF249-27BA-4FA5-85FB-0A197D0E4983}"/>
    <cellStyle name="20% - Ênfase4 5 2 3 2" xfId="3550" xr:uid="{87AB40D0-C744-4256-827B-6F9657CF5AB4}"/>
    <cellStyle name="20% - Ênfase4 5 2 3 2 2" xfId="7756" xr:uid="{9FD84ABF-A428-4546-AD44-5F47B204DED3}"/>
    <cellStyle name="20% - Ênfase4 5 2 3 3" xfId="5660" xr:uid="{C7BF8BA9-6395-43D1-867D-361271195A2E}"/>
    <cellStyle name="20% - Ênfase4 5 2 4" xfId="2495" xr:uid="{9A59BB20-8F9A-4A19-8523-26B866D0F09F}"/>
    <cellStyle name="20% - Ênfase4 5 2 4 2" xfId="6701" xr:uid="{1A1112F2-623C-4834-A265-3EC23EAC9454}"/>
    <cellStyle name="20% - Ênfase4 5 2 5" xfId="4605" xr:uid="{5DB038E8-7A9D-47D8-A5F4-AE71F8C8D548}"/>
    <cellStyle name="20% - Ênfase4 5 3" xfId="598" xr:uid="{F700E11A-D4E5-4826-B787-F5B83AA6A9EA}"/>
    <cellStyle name="20% - Ênfase4 5 3 2" xfId="1672" xr:uid="{6E4F79D1-DD8C-42F9-8499-A8CA92062FC8}"/>
    <cellStyle name="20% - Ênfase4 5 3 2 2" xfId="3778" xr:uid="{EA1AA0F5-869E-4E72-80DC-DDA23A8F44E2}"/>
    <cellStyle name="20% - Ênfase4 5 3 2 2 2" xfId="7984" xr:uid="{BBFA120C-3218-44FD-B3C7-B96EED990A59}"/>
    <cellStyle name="20% - Ênfase4 5 3 2 3" xfId="5888" xr:uid="{9A6B5B06-E543-404A-BCCC-0B78046F35F3}"/>
    <cellStyle name="20% - Ênfase4 5 3 3" xfId="2723" xr:uid="{889E3424-9A3F-464D-B862-C7F846AC6DCB}"/>
    <cellStyle name="20% - Ênfase4 5 3 3 2" xfId="6929" xr:uid="{1FD4DDFF-F55D-416E-83E0-CE970549B92C}"/>
    <cellStyle name="20% - Ênfase4 5 3 4" xfId="4833" xr:uid="{9600D741-AC75-4FAF-BFDD-C3B7E93579A4}"/>
    <cellStyle name="20% - Ênfase4 5 4" xfId="1058" xr:uid="{1A42B544-8852-4B6B-A09B-C4C3CEE96F4F}"/>
    <cellStyle name="20% - Ênfase4 5 4 2" xfId="2125" xr:uid="{59CF4206-733A-404F-9931-E6B2DCC81CEC}"/>
    <cellStyle name="20% - Ênfase4 5 4 2 2" xfId="4231" xr:uid="{E7FBCC22-0440-4C27-BC4A-A02634AD0BFB}"/>
    <cellStyle name="20% - Ênfase4 5 4 2 2 2" xfId="8437" xr:uid="{F39CE469-6CD8-4657-BA94-ABACCC011F86}"/>
    <cellStyle name="20% - Ênfase4 5 4 2 3" xfId="6341" xr:uid="{83EE859F-43A9-4A41-BC04-A7400B44494E}"/>
    <cellStyle name="20% - Ênfase4 5 4 3" xfId="3176" xr:uid="{F0F7661E-A29F-440F-BE50-BCE05552E88C}"/>
    <cellStyle name="20% - Ênfase4 5 4 3 2" xfId="7382" xr:uid="{DBC83460-7796-4573-8AB9-1C3AF5A86D6A}"/>
    <cellStyle name="20% - Ênfase4 5 4 4" xfId="5286" xr:uid="{B47FFED8-179C-4C23-9759-C443BE6AF27E}"/>
    <cellStyle name="20% - Ênfase4 5 5" xfId="1202" xr:uid="{9E5F758A-1BC9-4153-99F8-512C22DDCE18}"/>
    <cellStyle name="20% - Ênfase4 5 5 2" xfId="3317" xr:uid="{CBB08EB8-D79B-4339-BABF-539106BFE32E}"/>
    <cellStyle name="20% - Ênfase4 5 5 2 2" xfId="7523" xr:uid="{D9C319CA-CA3D-407E-B1DD-E12745A70EF6}"/>
    <cellStyle name="20% - Ênfase4 5 5 3" xfId="5427" xr:uid="{78376EB1-42C5-4CFB-815D-D7AB4AEFA5CD}"/>
    <cellStyle name="20% - Ênfase4 5 6" xfId="2253" xr:uid="{12C014D2-14D9-4D8B-8212-32B0A8DFA4D5}"/>
    <cellStyle name="20% - Ênfase4 5 6 2" xfId="6468" xr:uid="{12BFD945-7810-4832-8C8F-AB4C49309485}"/>
    <cellStyle name="20% - Ênfase4 5 7" xfId="4363" xr:uid="{5688CDBE-03C6-4A49-AC62-4E5AD6E5642E}"/>
    <cellStyle name="20% - Ênfase4 6" xfId="244" xr:uid="{FA118187-D2B6-4EE0-ABEB-9F7C06BD0913}"/>
    <cellStyle name="20% - Ênfase4 6 2" xfId="483" xr:uid="{BEC7FE77-CFD0-43E6-A642-06D9D9673EDE}"/>
    <cellStyle name="20% - Ênfase4 6 2 2" xfId="945" xr:uid="{0FC3F4C1-6085-4D93-B6D8-BA5FC44E5BDB}"/>
    <cellStyle name="20% - Ênfase4 6 2 2 2" xfId="2013" xr:uid="{5E9F8149-15BF-448C-89C9-4F0B800853ED}"/>
    <cellStyle name="20% - Ênfase4 6 2 2 2 2" xfId="4119" xr:uid="{B25D1C6A-1A89-4650-88F5-09922744F170}"/>
    <cellStyle name="20% - Ênfase4 6 2 2 2 2 2" xfId="8325" xr:uid="{15446491-7037-4588-9B8D-F181D1A692B1}"/>
    <cellStyle name="20% - Ênfase4 6 2 2 2 3" xfId="6229" xr:uid="{4FC13344-9EB1-4CF1-9B24-178393FD3AE1}"/>
    <cellStyle name="20% - Ênfase4 6 2 2 3" xfId="3064" xr:uid="{5FD74C16-9335-4213-A030-D21FEB4D808F}"/>
    <cellStyle name="20% - Ênfase4 6 2 2 3 2" xfId="7270" xr:uid="{2D909C7A-9469-4A2C-88C8-2257B92D64FE}"/>
    <cellStyle name="20% - Ênfase4 6 2 2 4" xfId="5174" xr:uid="{6B14FEDB-F713-4E09-A3E2-1D93157645B8}"/>
    <cellStyle name="20% - Ênfase4 6 2 3" xfId="1559" xr:uid="{ECCC463B-DF70-46CA-AB55-588E8EB15D0E}"/>
    <cellStyle name="20% - Ênfase4 6 2 3 2" xfId="3665" xr:uid="{525B01AA-1C6D-4E47-BE16-957B71A56F67}"/>
    <cellStyle name="20% - Ênfase4 6 2 3 2 2" xfId="7871" xr:uid="{4C13123C-39F1-4F9F-9E9A-518B968DA741}"/>
    <cellStyle name="20% - Ênfase4 6 2 3 3" xfId="5775" xr:uid="{356AA311-C512-456E-9BDB-4246053CA42C}"/>
    <cellStyle name="20% - Ênfase4 6 2 4" xfId="2610" xr:uid="{C275DA49-A0DF-4DB5-A5EA-E331DD5C0609}"/>
    <cellStyle name="20% - Ênfase4 6 2 4 2" xfId="6816" xr:uid="{A6833841-AC23-4C60-BEF5-243D0AA4F634}"/>
    <cellStyle name="20% - Ênfase4 6 2 5" xfId="4720" xr:uid="{1963A2B0-ADD1-4F4F-9232-888B3B771C80}"/>
    <cellStyle name="20% - Ênfase4 6 3" xfId="712" xr:uid="{EFAD96AB-471F-4C83-9D91-827CC2A6E09A}"/>
    <cellStyle name="20% - Ênfase4 6 3 2" xfId="1781" xr:uid="{07B6166B-64A3-4CEE-87DB-41346CCAB3E4}"/>
    <cellStyle name="20% - Ênfase4 6 3 2 2" xfId="3887" xr:uid="{0FE2D67E-8782-4927-A75E-CCF1C935798F}"/>
    <cellStyle name="20% - Ênfase4 6 3 2 2 2" xfId="8093" xr:uid="{E84FA47A-12F2-40A7-A726-EC00EB91A5AE}"/>
    <cellStyle name="20% - Ênfase4 6 3 2 3" xfId="5997" xr:uid="{BA26DF84-ECDA-4933-BD1D-108EE2419FED}"/>
    <cellStyle name="20% - Ênfase4 6 3 3" xfId="2832" xr:uid="{A571E327-7422-498A-9027-4A3C3BD52DA7}"/>
    <cellStyle name="20% - Ênfase4 6 3 3 2" xfId="7038" xr:uid="{68D9A5EB-10C0-491A-8082-81D82D34DE12}"/>
    <cellStyle name="20% - Ênfase4 6 3 4" xfId="4942" xr:uid="{48A488B8-77FC-4D77-A50D-266F18EFA2F3}"/>
    <cellStyle name="20% - Ênfase4 6 4" xfId="1326" xr:uid="{5E2BA7AB-FD7C-4C9D-AEA3-9801F4A5E6B0}"/>
    <cellStyle name="20% - Ênfase4 6 4 2" xfId="3432" xr:uid="{A7AC4348-5FE6-4EB1-8458-113FB9E2175E}"/>
    <cellStyle name="20% - Ênfase4 6 4 2 2" xfId="7638" xr:uid="{8ECD4D36-ACC8-4BE4-87F8-859BB934BF1C}"/>
    <cellStyle name="20% - Ênfase4 6 4 3" xfId="5542" xr:uid="{6AFDB8D5-6B00-40E2-BA30-AFEC1E468964}"/>
    <cellStyle name="20% - Ênfase4 6 5" xfId="2377" xr:uid="{FFF00AFE-5D13-4B75-88F0-D04A6DCDAF4E}"/>
    <cellStyle name="20% - Ênfase4 6 5 2" xfId="6583" xr:uid="{0126DA96-6A34-4A22-BE75-3B838321112B}"/>
    <cellStyle name="20% - Ênfase4 6 6" xfId="4487" xr:uid="{BA0B6536-4100-4D5C-97BA-7514722BFB02}"/>
    <cellStyle name="20% - Ênfase4 7" xfId="258" xr:uid="{B9CD91C4-FCF9-4ED0-A971-4D76692EDD9C}"/>
    <cellStyle name="20% - Ênfase4 7 2" xfId="497" xr:uid="{803A5797-9309-4DB7-9AEE-6C7F7E922487}"/>
    <cellStyle name="20% - Ênfase4 7 2 2" xfId="959" xr:uid="{B40B5856-B0B1-4F29-A44F-6D3CEAF078FF}"/>
    <cellStyle name="20% - Ênfase4 7 2 2 2" xfId="2027" xr:uid="{24377EC7-F034-43C4-9109-926893F74B54}"/>
    <cellStyle name="20% - Ênfase4 7 2 2 2 2" xfId="4133" xr:uid="{BB5A41B6-B4D1-4A51-BAFD-64CBE20EA334}"/>
    <cellStyle name="20% - Ênfase4 7 2 2 2 2 2" xfId="8339" xr:uid="{F05B42B8-E543-415E-9138-93997E073F22}"/>
    <cellStyle name="20% - Ênfase4 7 2 2 2 3" xfId="6243" xr:uid="{8BCF9C6C-2D8D-4A3A-8B95-41AAC873AFC7}"/>
    <cellStyle name="20% - Ênfase4 7 2 2 3" xfId="3078" xr:uid="{4293F199-2FD9-43D6-96BD-EBB58C22B6FC}"/>
    <cellStyle name="20% - Ênfase4 7 2 2 3 2" xfId="7284" xr:uid="{DC1E7391-C42B-4DFA-BB55-E3A7F031608F}"/>
    <cellStyle name="20% - Ênfase4 7 2 2 4" xfId="5188" xr:uid="{05EB4C8D-730F-468E-9C44-AE61A5EF843A}"/>
    <cellStyle name="20% - Ênfase4 7 2 3" xfId="1573" xr:uid="{C225C596-BFD7-40BF-B7E1-52E7D6298646}"/>
    <cellStyle name="20% - Ênfase4 7 2 3 2" xfId="3679" xr:uid="{91A989F1-82AB-474E-AFCC-B67F4AB6EFBB}"/>
    <cellStyle name="20% - Ênfase4 7 2 3 2 2" xfId="7885" xr:uid="{5CCE5520-8FCA-4AF5-BAB5-C30AE6C8C2E1}"/>
    <cellStyle name="20% - Ênfase4 7 2 3 3" xfId="5789" xr:uid="{F8C4DF8E-4194-43F6-ACC0-A62D8DE3C9E2}"/>
    <cellStyle name="20% - Ênfase4 7 2 4" xfId="2624" xr:uid="{D9F4D9F6-D635-4E41-A778-7983B5B1D5A9}"/>
    <cellStyle name="20% - Ênfase4 7 2 4 2" xfId="6830" xr:uid="{2EF4CCDA-BF82-4478-B494-BAEAE87602C4}"/>
    <cellStyle name="20% - Ênfase4 7 2 5" xfId="4734" xr:uid="{A67EBE04-BC48-4B12-A454-CE9F8AD46552}"/>
    <cellStyle name="20% - Ênfase4 7 3" xfId="726" xr:uid="{9396B820-D977-42FB-B9AC-778CDE51E266}"/>
    <cellStyle name="20% - Ênfase4 7 3 2" xfId="1795" xr:uid="{D4F4112F-8CFC-4F2E-B357-05CA4C22F490}"/>
    <cellStyle name="20% - Ênfase4 7 3 2 2" xfId="3901" xr:uid="{D0582785-95E4-4240-A14F-781BC88195D4}"/>
    <cellStyle name="20% - Ênfase4 7 3 2 2 2" xfId="8107" xr:uid="{81E4980A-F5FE-4B81-8395-87AD87B87C02}"/>
    <cellStyle name="20% - Ênfase4 7 3 2 3" xfId="6011" xr:uid="{F6592440-3692-4645-9A4B-ACBB34679A45}"/>
    <cellStyle name="20% - Ênfase4 7 3 3" xfId="2846" xr:uid="{E64E1E5E-8917-42CA-9D7A-175D31354798}"/>
    <cellStyle name="20% - Ênfase4 7 3 3 2" xfId="7052" xr:uid="{D2B630F5-8F0B-477C-8724-AE6710DDB36C}"/>
    <cellStyle name="20% - Ênfase4 7 3 4" xfId="4956" xr:uid="{7F4EF551-9882-433A-9B8C-D37245613D2D}"/>
    <cellStyle name="20% - Ênfase4 7 4" xfId="1340" xr:uid="{D4015181-CC21-42A8-B497-BA7DD197E23C}"/>
    <cellStyle name="20% - Ênfase4 7 4 2" xfId="3446" xr:uid="{2B8217D5-5669-45F9-A63B-5E1DCD3EF39F}"/>
    <cellStyle name="20% - Ênfase4 7 4 2 2" xfId="7652" xr:uid="{E3E86EE8-4B9D-4422-AE6D-C7FB3658798B}"/>
    <cellStyle name="20% - Ênfase4 7 4 3" xfId="5556" xr:uid="{885F6227-765F-4FC8-B9B4-E8E2BC27F6F3}"/>
    <cellStyle name="20% - Ênfase4 7 5" xfId="2391" xr:uid="{343E1520-6698-4F0E-86EC-97995D4F72BA}"/>
    <cellStyle name="20% - Ênfase4 7 5 2" xfId="6597" xr:uid="{C1D88F7A-C02C-432A-8417-C90D4AA72081}"/>
    <cellStyle name="20% - Ênfase4 7 6" xfId="4501" xr:uid="{493C99E3-A14D-45F2-B162-F2610A98FA9E}"/>
    <cellStyle name="20% - Ênfase4 8" xfId="272" xr:uid="{35DBCB47-7F12-4F68-AAEB-DC461ABCB532}"/>
    <cellStyle name="20% - Ênfase4 8 2" xfId="511" xr:uid="{A47B1D1B-06C6-40D4-A6DF-2618AF36B522}"/>
    <cellStyle name="20% - Ênfase4 8 2 2" xfId="973" xr:uid="{D83224C8-EC4A-4FF4-A55A-350BAA566B4A}"/>
    <cellStyle name="20% - Ênfase4 8 2 2 2" xfId="2041" xr:uid="{5C5108BC-EF71-4DD1-A02E-B3CD5C253956}"/>
    <cellStyle name="20% - Ênfase4 8 2 2 2 2" xfId="4147" xr:uid="{20DE82FC-47DB-4BDD-A09D-5617434338B4}"/>
    <cellStyle name="20% - Ênfase4 8 2 2 2 2 2" xfId="8353" xr:uid="{3E49F249-4270-4C3D-AAB9-E70247A475E6}"/>
    <cellStyle name="20% - Ênfase4 8 2 2 2 3" xfId="6257" xr:uid="{84E8216C-4945-426A-9C66-BE324C68670F}"/>
    <cellStyle name="20% - Ênfase4 8 2 2 3" xfId="3092" xr:uid="{0A977C3A-7ACD-46D7-9F09-C47EF9E53844}"/>
    <cellStyle name="20% - Ênfase4 8 2 2 3 2" xfId="7298" xr:uid="{686077C4-5008-4EA3-BB30-E28FB93727B1}"/>
    <cellStyle name="20% - Ênfase4 8 2 2 4" xfId="5202" xr:uid="{4BDA5706-6861-4C59-8603-6460B2A22BD5}"/>
    <cellStyle name="20% - Ênfase4 8 2 3" xfId="1587" xr:uid="{4FA82074-0A25-48ED-87F1-C2E7311554CA}"/>
    <cellStyle name="20% - Ênfase4 8 2 3 2" xfId="3693" xr:uid="{33F8B70D-9304-4374-9DD6-7D1D3AB31083}"/>
    <cellStyle name="20% - Ênfase4 8 2 3 2 2" xfId="7899" xr:uid="{4A5DFE3D-C353-49CC-9245-60A1202D23BF}"/>
    <cellStyle name="20% - Ênfase4 8 2 3 3" xfId="5803" xr:uid="{F1DF4344-5FA9-464E-B9A6-47F2349CCD54}"/>
    <cellStyle name="20% - Ênfase4 8 2 4" xfId="2638" xr:uid="{64B9C43D-D9BC-4F35-ADB1-38241D0D10EE}"/>
    <cellStyle name="20% - Ênfase4 8 2 4 2" xfId="6844" xr:uid="{66E123E9-F963-4A37-B5D7-C9C6182F4B38}"/>
    <cellStyle name="20% - Ênfase4 8 2 5" xfId="4748" xr:uid="{780B579A-CFF5-4752-B998-0BCC70A367C3}"/>
    <cellStyle name="20% - Ênfase4 8 3" xfId="740" xr:uid="{2DD23F92-7DE6-4D32-A155-55136AFD91A5}"/>
    <cellStyle name="20% - Ênfase4 8 3 2" xfId="1809" xr:uid="{4EC83A27-9C6F-4203-833D-9172474269C6}"/>
    <cellStyle name="20% - Ênfase4 8 3 2 2" xfId="3915" xr:uid="{879CD3A9-743E-4FC2-B45A-6EE85A1EE7C5}"/>
    <cellStyle name="20% - Ênfase4 8 3 2 2 2" xfId="8121" xr:uid="{4A1874AB-854B-4935-8688-535F05105871}"/>
    <cellStyle name="20% - Ênfase4 8 3 2 3" xfId="6025" xr:uid="{EA5491BA-6EE8-47C5-8E49-F3DC71972976}"/>
    <cellStyle name="20% - Ênfase4 8 3 3" xfId="2860" xr:uid="{B414B8E7-9474-47AF-AAC9-6B47B4EA12DC}"/>
    <cellStyle name="20% - Ênfase4 8 3 3 2" xfId="7066" xr:uid="{76EB0143-0CF9-4088-B922-1E77E7658BF4}"/>
    <cellStyle name="20% - Ênfase4 8 3 4" xfId="4970" xr:uid="{5A7D449A-5974-4ACE-B057-652256BE8725}"/>
    <cellStyle name="20% - Ênfase4 8 4" xfId="1354" xr:uid="{4893FBF1-C4DA-4CD5-8575-6620113EA047}"/>
    <cellStyle name="20% - Ênfase4 8 4 2" xfId="3460" xr:uid="{82364E4F-263A-47EF-A381-898D20809336}"/>
    <cellStyle name="20% - Ênfase4 8 4 2 2" xfId="7666" xr:uid="{CD8196E7-73C5-4590-82AD-4A8B96C12BFA}"/>
    <cellStyle name="20% - Ênfase4 8 4 3" xfId="5570" xr:uid="{85EDED0C-7B4D-4176-AEDA-4644C5DE459F}"/>
    <cellStyle name="20% - Ênfase4 8 5" xfId="2405" xr:uid="{2A34FCAF-A909-4B5A-88E4-41C034CF6465}"/>
    <cellStyle name="20% - Ênfase4 8 5 2" xfId="6611" xr:uid="{2ADE9303-132F-46EE-9603-E3D262EB6B1F}"/>
    <cellStyle name="20% - Ênfase4 8 6" xfId="4515" xr:uid="{7B991FCA-65BB-475C-8D9C-40F7D2011991}"/>
    <cellStyle name="20% - Ênfase4 9" xfId="286" xr:uid="{FA602677-7A58-496F-9C3B-BE5F546A279F}"/>
    <cellStyle name="20% - Ênfase4 9 2" xfId="525" xr:uid="{66223B4B-5E43-4764-81D2-9C8954CE8A44}"/>
    <cellStyle name="20% - Ênfase4 9 2 2" xfId="987" xr:uid="{65188FE7-6B17-47B9-AE61-2C7FAD07E9CB}"/>
    <cellStyle name="20% - Ênfase4 9 2 2 2" xfId="2055" xr:uid="{55AA5FF0-43B7-4438-A03C-8004DFBD4138}"/>
    <cellStyle name="20% - Ênfase4 9 2 2 2 2" xfId="4161" xr:uid="{D574179E-B768-4B5E-86D1-BA3385232F81}"/>
    <cellStyle name="20% - Ênfase4 9 2 2 2 2 2" xfId="8367" xr:uid="{02057497-ADF2-47A5-A327-AFCC7E55590A}"/>
    <cellStyle name="20% - Ênfase4 9 2 2 2 3" xfId="6271" xr:uid="{4ABF1159-043D-4D88-9694-A1824CD10871}"/>
    <cellStyle name="20% - Ênfase4 9 2 2 3" xfId="3106" xr:uid="{39381EDC-9C10-49EA-A825-82A895DF4CE8}"/>
    <cellStyle name="20% - Ênfase4 9 2 2 3 2" xfId="7312" xr:uid="{F22F4D2A-3F27-4DBE-924D-837BE11CC9F9}"/>
    <cellStyle name="20% - Ênfase4 9 2 2 4" xfId="5216" xr:uid="{C333D226-0A21-4F6A-B378-9CCB64CBC5D7}"/>
    <cellStyle name="20% - Ênfase4 9 2 3" xfId="1601" xr:uid="{94535543-8283-442E-B7D3-47AFADFB381C}"/>
    <cellStyle name="20% - Ênfase4 9 2 3 2" xfId="3707" xr:uid="{EDB0A707-5E77-4CF6-87A5-407068E7B15B}"/>
    <cellStyle name="20% - Ênfase4 9 2 3 2 2" xfId="7913" xr:uid="{EA673476-3142-44D1-98DD-37F7372BF71F}"/>
    <cellStyle name="20% - Ênfase4 9 2 3 3" xfId="5817" xr:uid="{D1C3DB8C-0C36-41D8-936E-1B03A9A62471}"/>
    <cellStyle name="20% - Ênfase4 9 2 4" xfId="2652" xr:uid="{59295C6F-79CC-4B0B-B8DA-686AB0A35B4C}"/>
    <cellStyle name="20% - Ênfase4 9 2 4 2" xfId="6858" xr:uid="{5414124C-6CFA-4258-819D-F900BD0FC5F9}"/>
    <cellStyle name="20% - Ênfase4 9 2 5" xfId="4762" xr:uid="{8A6914AE-8593-40F5-BD51-AC3D56DA2319}"/>
    <cellStyle name="20% - Ênfase4 9 3" xfId="754" xr:uid="{0359D716-C56D-4DCD-9B5C-53CB6DD419F6}"/>
    <cellStyle name="20% - Ênfase4 9 3 2" xfId="1823" xr:uid="{C71A6EB0-8497-43C9-8B40-4CB060E79F71}"/>
    <cellStyle name="20% - Ênfase4 9 3 2 2" xfId="3929" xr:uid="{B7AB5FA4-25F1-447E-8FB9-3EDD3B2B5F64}"/>
    <cellStyle name="20% - Ênfase4 9 3 2 2 2" xfId="8135" xr:uid="{AB484C02-F308-4901-B85C-C3240B5190A5}"/>
    <cellStyle name="20% - Ênfase4 9 3 2 3" xfId="6039" xr:uid="{AF7F023C-571D-4931-BBC8-A326C90ED39D}"/>
    <cellStyle name="20% - Ênfase4 9 3 3" xfId="2874" xr:uid="{4DDD884F-9889-4E62-B243-0647284153B4}"/>
    <cellStyle name="20% - Ênfase4 9 3 3 2" xfId="7080" xr:uid="{7C1C7B1A-46F0-4F91-B764-71D8AED064A9}"/>
    <cellStyle name="20% - Ênfase4 9 3 4" xfId="4984" xr:uid="{F0D14196-DDCB-4F6A-850F-0A802A41F1AF}"/>
    <cellStyle name="20% - Ênfase4 9 4" xfId="1368" xr:uid="{C9305058-5604-4894-8566-26A0C3D7A514}"/>
    <cellStyle name="20% - Ênfase4 9 4 2" xfId="3474" xr:uid="{2BA290DF-5E0C-4EDA-8282-B0561B1116F2}"/>
    <cellStyle name="20% - Ênfase4 9 4 2 2" xfId="7680" xr:uid="{2AA21C5F-6173-402A-BA08-CDDF1668D9BC}"/>
    <cellStyle name="20% - Ênfase4 9 4 3" xfId="5584" xr:uid="{7247C0DA-B353-4C96-BDA1-32858AB40824}"/>
    <cellStyle name="20% - Ênfase4 9 5" xfId="2419" xr:uid="{1A8E1B33-1016-4B96-94C2-3F5CF7CF6D85}"/>
    <cellStyle name="20% - Ênfase4 9 5 2" xfId="6625" xr:uid="{60311F0B-F904-44AB-9C94-5769E277EE88}"/>
    <cellStyle name="20% - Ênfase4 9 6" xfId="4529" xr:uid="{997C9787-5E3C-49A7-A7B0-89954908EFA0}"/>
    <cellStyle name="20% - Ênfase5 10" xfId="313" xr:uid="{9CF75643-842D-4A83-A08E-30281A3EF264}"/>
    <cellStyle name="20% - Ênfase5 10 2" xfId="550" xr:uid="{AA13A00C-5087-4692-A45E-38D7758B68D5}"/>
    <cellStyle name="20% - Ênfase5 10 2 2" xfId="1012" xr:uid="{C76E66FA-3C85-4C83-A54F-780FAE94A4C3}"/>
    <cellStyle name="20% - Ênfase5 10 2 2 2" xfId="2080" xr:uid="{96107CD1-2F2F-4B17-B3EA-FD97B8580310}"/>
    <cellStyle name="20% - Ênfase5 10 2 2 2 2" xfId="4186" xr:uid="{0C3599BA-2ACC-4425-AD7A-055F8D6DAC47}"/>
    <cellStyle name="20% - Ênfase5 10 2 2 2 2 2" xfId="8392" xr:uid="{0433B327-ACD2-48B7-9BA8-60E0E161F0BB}"/>
    <cellStyle name="20% - Ênfase5 10 2 2 2 3" xfId="6296" xr:uid="{B77703DB-DB58-4C72-B082-5501DED9EABB}"/>
    <cellStyle name="20% - Ênfase5 10 2 2 3" xfId="3131" xr:uid="{56E29CEE-C561-4A98-AD07-B657204DBB65}"/>
    <cellStyle name="20% - Ênfase5 10 2 2 3 2" xfId="7337" xr:uid="{9B662A1E-4E26-4517-821B-A81D61013679}"/>
    <cellStyle name="20% - Ênfase5 10 2 2 4" xfId="5241" xr:uid="{A7D8D78B-E788-487F-9E3F-B96C21D42264}"/>
    <cellStyle name="20% - Ênfase5 10 2 3" xfId="1626" xr:uid="{1D37AB68-EBA8-4AE1-899D-6F150A4EBF7C}"/>
    <cellStyle name="20% - Ênfase5 10 2 3 2" xfId="3732" xr:uid="{432C4B3A-93AC-4A6D-B3AC-19E92246E3DB}"/>
    <cellStyle name="20% - Ênfase5 10 2 3 2 2" xfId="7938" xr:uid="{4920860A-B1D9-4904-9F4C-B8D0FF3CE00C}"/>
    <cellStyle name="20% - Ênfase5 10 2 3 3" xfId="5842" xr:uid="{9705BD27-C26F-48FB-873B-E05B7ACA7A49}"/>
    <cellStyle name="20% - Ênfase5 10 2 4" xfId="2677" xr:uid="{1C89DBDD-F597-4CB2-9FB3-FCEE740DA950}"/>
    <cellStyle name="20% - Ênfase5 10 2 4 2" xfId="6883" xr:uid="{FBA50C37-9954-43B0-84A2-530FB8F4A593}"/>
    <cellStyle name="20% - Ênfase5 10 2 5" xfId="4787" xr:uid="{9C2924D6-C54F-4AE7-9749-95B7079E12BD}"/>
    <cellStyle name="20% - Ênfase5 10 3" xfId="779" xr:uid="{A2620883-6579-4EF2-BAC3-0E9454D80BF2}"/>
    <cellStyle name="20% - Ênfase5 10 3 2" xfId="1848" xr:uid="{865401E4-430E-4A4D-928C-7F33A297EF6A}"/>
    <cellStyle name="20% - Ênfase5 10 3 2 2" xfId="3954" xr:uid="{AD03AA2E-2291-4977-BA21-C5493A73C3A2}"/>
    <cellStyle name="20% - Ênfase5 10 3 2 2 2" xfId="8160" xr:uid="{82ADD1B9-B65F-4487-BE51-42DCE6ECC537}"/>
    <cellStyle name="20% - Ênfase5 10 3 2 3" xfId="6064" xr:uid="{6F199899-19E9-4B16-BB13-3288DAED3A99}"/>
    <cellStyle name="20% - Ênfase5 10 3 3" xfId="2899" xr:uid="{3BDF2EFD-ACA0-49A2-8138-559DAE3D3B0C}"/>
    <cellStyle name="20% - Ênfase5 10 3 3 2" xfId="7105" xr:uid="{25EBA928-F944-481B-B412-E629923EFE96}"/>
    <cellStyle name="20% - Ênfase5 10 3 4" xfId="5009" xr:uid="{BB3CECE5-D7DC-440A-BCD0-AEBBF572EBD1}"/>
    <cellStyle name="20% - Ênfase5 10 4" xfId="1393" xr:uid="{F6809267-9515-4E40-8ECD-97FF072AC0F1}"/>
    <cellStyle name="20% - Ênfase5 10 4 2" xfId="3499" xr:uid="{D17FB5DF-A231-44FF-961E-00270D319549}"/>
    <cellStyle name="20% - Ênfase5 10 4 2 2" xfId="7705" xr:uid="{89D64070-8CAD-4194-8379-8C2EB54FAED4}"/>
    <cellStyle name="20% - Ênfase5 10 4 3" xfId="5609" xr:uid="{3F9A89A2-B8CD-4D5C-8BA8-305FCF3B9E95}"/>
    <cellStyle name="20% - Ênfase5 10 5" xfId="2444" xr:uid="{E90ED473-5ABB-4F29-9DDC-BD8299FF8AC7}"/>
    <cellStyle name="20% - Ênfase5 10 5 2" xfId="6650" xr:uid="{C9351CCE-CCF2-4665-913D-5175A5A8C248}"/>
    <cellStyle name="20% - Ênfase5 10 6" xfId="4554" xr:uid="{FBA83474-5E5B-4947-A507-66599F5F51F3}"/>
    <cellStyle name="20% - Ênfase5 11" xfId="333" xr:uid="{74352AA7-061E-4CB7-95A2-7FA3B91C01E3}"/>
    <cellStyle name="20% - Ênfase5 11 2" xfId="797" xr:uid="{C8920268-8258-40BF-B592-8002836DBD5B}"/>
    <cellStyle name="20% - Ênfase5 11 2 2" xfId="1866" xr:uid="{D2381F62-05AB-4534-942E-DC470E79BDD6}"/>
    <cellStyle name="20% - Ênfase5 11 2 2 2" xfId="3972" xr:uid="{EB128FCC-65BA-42CD-92A3-6F2B2073A8C1}"/>
    <cellStyle name="20% - Ênfase5 11 2 2 2 2" xfId="8178" xr:uid="{B67B140D-43A9-46CF-B1B0-4825F3DD920D}"/>
    <cellStyle name="20% - Ênfase5 11 2 2 3" xfId="6082" xr:uid="{F4302E6E-1AB0-4EB1-B9B9-5C7510DDAD6E}"/>
    <cellStyle name="20% - Ênfase5 11 2 3" xfId="2917" xr:uid="{346181F6-C2B9-4A04-A81D-F466282F5482}"/>
    <cellStyle name="20% - Ênfase5 11 2 3 2" xfId="7123" xr:uid="{B983C78C-8A22-4190-B14D-75EB4F5BEC1F}"/>
    <cellStyle name="20% - Ênfase5 11 2 4" xfId="5027" xr:uid="{3A384249-C2C1-453D-A9EE-82C0F21292B8}"/>
    <cellStyle name="20% - Ênfase5 11 3" xfId="1412" xr:uid="{6E968771-7E40-4A3E-A11F-10C0D09ACCE8}"/>
    <cellStyle name="20% - Ênfase5 11 3 2" xfId="3518" xr:uid="{64504DAC-EE1A-47DD-9F48-6A605F055E4F}"/>
    <cellStyle name="20% - Ênfase5 11 3 2 2" xfId="7724" xr:uid="{D5DFD643-FC8E-4D64-93C5-43A92D1DA9D7}"/>
    <cellStyle name="20% - Ênfase5 11 3 3" xfId="5628" xr:uid="{CD727567-DBD7-4B61-83DC-1839D97C855F}"/>
    <cellStyle name="20% - Ênfase5 11 4" xfId="2463" xr:uid="{3087F689-422C-4E7B-8A7E-801AC2266D42}"/>
    <cellStyle name="20% - Ênfase5 11 4 2" xfId="6669" xr:uid="{8E881D36-86EB-482C-B8BF-6B59554EF782}"/>
    <cellStyle name="20% - Ênfase5 11 5" xfId="4573" xr:uid="{5968BDD4-067D-4E9D-8FA0-7751C18E05BC}"/>
    <cellStyle name="20% - Ênfase5 12" xfId="698" xr:uid="{75203638-8A9B-41ED-9333-E6A5E132C13A}"/>
    <cellStyle name="20% - Ênfase5 12 2" xfId="1767" xr:uid="{132B438D-946E-4F53-9884-5C1F468AD11E}"/>
    <cellStyle name="20% - Ênfase5 12 2 2" xfId="3873" xr:uid="{F11FBF6A-2CA3-4196-A97F-615D8ADEF235}"/>
    <cellStyle name="20% - Ênfase5 12 2 2 2" xfId="8079" xr:uid="{BC5C458E-08D8-4D46-AB66-29C39F32025A}"/>
    <cellStyle name="20% - Ênfase5 12 2 3" xfId="5983" xr:uid="{82E65B96-F953-4010-B912-9792795DB1B4}"/>
    <cellStyle name="20% - Ênfase5 12 3" xfId="2818" xr:uid="{0AA21403-4730-4209-A09E-6BA9939314D6}"/>
    <cellStyle name="20% - Ênfase5 12 3 2" xfId="7024" xr:uid="{7581B3AD-449B-442A-B8DE-D08D71C76D82}"/>
    <cellStyle name="20% - Ênfase5 12 4" xfId="4928" xr:uid="{D2E289AD-8E84-4E5B-B832-B0A91DD6D95F}"/>
    <cellStyle name="20% - Ênfase5 13" xfId="1169" xr:uid="{2085B7AE-7033-4DDF-BDB4-DC54A59FFC8B}"/>
    <cellStyle name="20% - Ênfase5 13 2" xfId="3285" xr:uid="{900107E8-C700-405E-96B4-705CCD47E5DC}"/>
    <cellStyle name="20% - Ênfase5 13 2 2" xfId="7491" xr:uid="{E14B177A-C95E-4588-B8ED-3DE49782BC5C}"/>
    <cellStyle name="20% - Ênfase5 13 3" xfId="5395" xr:uid="{4C679E28-EF44-40D2-84D2-9528B90DE200}"/>
    <cellStyle name="20% - Ênfase5 14" xfId="2220" xr:uid="{EA14ABCD-C44A-4BEB-93D7-9502A63CB612}"/>
    <cellStyle name="20% - Ênfase5 14 2" xfId="6436" xr:uid="{8ED9716C-7A52-4BF3-BEA5-A0C53F4E6815}"/>
    <cellStyle name="20% - Ênfase5 15" xfId="4328" xr:uid="{4624811C-F23A-4058-ADF0-F25CC81C311F}"/>
    <cellStyle name="20% - Ênfase5 2" xfId="94" xr:uid="{575C34AC-F6CC-429D-9F6B-75629F539916}"/>
    <cellStyle name="20% - Ênfase5 2 2" xfId="95" xr:uid="{9517CEAB-7F59-4388-A30E-14DFA62F773F}"/>
    <cellStyle name="20% - Ênfase5 2 2 2" xfId="369" xr:uid="{87D3FE5E-652D-4E85-A2DC-519C150EA6A4}"/>
    <cellStyle name="20% - Ênfase5 2 2 2 2" xfId="832" xr:uid="{FB60E6EF-931F-4EFF-A2FE-5BB837B993D0}"/>
    <cellStyle name="20% - Ênfase5 2 2 2 2 2" xfId="1900" xr:uid="{AF2A5C70-D866-4477-9D9B-9FEA14AE377D}"/>
    <cellStyle name="20% - Ênfase5 2 2 2 2 2 2" xfId="4006" xr:uid="{C1FB31C6-AF36-4FCC-8BD3-10ADB3542641}"/>
    <cellStyle name="20% - Ênfase5 2 2 2 2 2 2 2" xfId="8212" xr:uid="{50CCABDE-29BB-4DBF-95A4-DE90BE07A35E}"/>
    <cellStyle name="20% - Ênfase5 2 2 2 2 2 3" xfId="6116" xr:uid="{EB164454-1D43-4F13-8A48-D5A8495CB521}"/>
    <cellStyle name="20% - Ênfase5 2 2 2 2 3" xfId="2951" xr:uid="{81EE616E-E1D2-46B8-B56C-9B1E2322220C}"/>
    <cellStyle name="20% - Ênfase5 2 2 2 2 3 2" xfId="7157" xr:uid="{AFBB1FBE-D627-4DB0-8953-0325F7973441}"/>
    <cellStyle name="20% - Ênfase5 2 2 2 2 4" xfId="5061" xr:uid="{712F7B0E-5465-4FF0-AC68-827DC0FB3A94}"/>
    <cellStyle name="20% - Ênfase5 2 2 2 3" xfId="1446" xr:uid="{F3C5DA71-835B-4936-BCE2-33904F03D8BA}"/>
    <cellStyle name="20% - Ênfase5 2 2 2 3 2" xfId="3552" xr:uid="{C89BCD27-7F4B-42F6-8DC7-D100D234183C}"/>
    <cellStyle name="20% - Ênfase5 2 2 2 3 2 2" xfId="7758" xr:uid="{5BCC8802-2B7D-4A70-9E7E-E20B035AB7D4}"/>
    <cellStyle name="20% - Ênfase5 2 2 2 3 3" xfId="5662" xr:uid="{19C67247-09F5-4B62-8ABA-78F13FC67D17}"/>
    <cellStyle name="20% - Ênfase5 2 2 2 4" xfId="2497" xr:uid="{B73E113D-F4AC-4FAC-9ACD-362212E544F9}"/>
    <cellStyle name="20% - Ênfase5 2 2 2 4 2" xfId="6703" xr:uid="{D436884D-F4B3-4311-AF06-51ED6C833E24}"/>
    <cellStyle name="20% - Ênfase5 2 2 2 5" xfId="4607" xr:uid="{BEFD0E97-71DA-4CE7-A110-9B62DE7F8CD6}"/>
    <cellStyle name="20% - Ênfase5 2 2 3" xfId="600" xr:uid="{CD7EBEC5-4C8B-4E0E-A152-55EB68B3A080}"/>
    <cellStyle name="20% - Ênfase5 2 2 3 2" xfId="1674" xr:uid="{292C91A8-8B6C-4968-B614-938399D4B3E0}"/>
    <cellStyle name="20% - Ênfase5 2 2 3 2 2" xfId="3780" xr:uid="{0BDB6FCF-0B7C-4F77-8EC1-AC53CBA198A2}"/>
    <cellStyle name="20% - Ênfase5 2 2 3 2 2 2" xfId="7986" xr:uid="{06976904-97C6-4C84-BB95-B8EE630E1BCC}"/>
    <cellStyle name="20% - Ênfase5 2 2 3 2 3" xfId="5890" xr:uid="{EBFAF275-C69B-4A20-B661-38640A362B8B}"/>
    <cellStyle name="20% - Ênfase5 2 2 3 3" xfId="2725" xr:uid="{F1DA9306-329E-4AED-BED3-477F6083D6E5}"/>
    <cellStyle name="20% - Ênfase5 2 2 3 3 2" xfId="6931" xr:uid="{9AAF675B-5F2F-4D14-B09E-10E8C3A008C8}"/>
    <cellStyle name="20% - Ênfase5 2 2 3 4" xfId="4835" xr:uid="{C8205013-C352-4833-B2FF-C454E89BD01D}"/>
    <cellStyle name="20% - Ênfase5 2 2 4" xfId="1060" xr:uid="{02354463-9B70-41B3-8A1F-6EEA2D39202F}"/>
    <cellStyle name="20% - Ênfase5 2 2 4 2" xfId="2127" xr:uid="{877CE68A-5EB2-4A4F-99DE-F59670A3D3AF}"/>
    <cellStyle name="20% - Ênfase5 2 2 4 2 2" xfId="4233" xr:uid="{69A9CB05-28E4-427B-B792-554A916B6C15}"/>
    <cellStyle name="20% - Ênfase5 2 2 4 2 2 2" xfId="8439" xr:uid="{0B84FF43-D105-4E8D-96EC-36AC34B69786}"/>
    <cellStyle name="20% - Ênfase5 2 2 4 2 3" xfId="6343" xr:uid="{026EF3B2-8FCE-4426-BDF8-5476850BFE7E}"/>
    <cellStyle name="20% - Ênfase5 2 2 4 3" xfId="3178" xr:uid="{F8039143-3E81-4878-A5CA-0B1F77082D9D}"/>
    <cellStyle name="20% - Ênfase5 2 2 4 3 2" xfId="7384" xr:uid="{98762C07-112B-4892-906C-F130CDFFDC2B}"/>
    <cellStyle name="20% - Ênfase5 2 2 4 4" xfId="5288" xr:uid="{B7FA0DC4-7A70-4B8A-B417-D5E606432750}"/>
    <cellStyle name="20% - Ênfase5 2 2 5" xfId="1204" xr:uid="{1D0BBEF9-518E-4F7D-8403-A7717365A92F}"/>
    <cellStyle name="20% - Ênfase5 2 2 5 2" xfId="3319" xr:uid="{CABA94EF-2E1D-4FBE-A0C6-3ADE9DAD757B}"/>
    <cellStyle name="20% - Ênfase5 2 2 5 2 2" xfId="7525" xr:uid="{B29B2922-23FD-4AB8-9B09-C22DE2437525}"/>
    <cellStyle name="20% - Ênfase5 2 2 5 3" xfId="5429" xr:uid="{0AB4C985-B420-418A-A5A1-B8609FF5A124}"/>
    <cellStyle name="20% - Ênfase5 2 2 6" xfId="2255" xr:uid="{C298EB25-38CD-4926-B5CF-1C5F439FFC5C}"/>
    <cellStyle name="20% - Ênfase5 2 2 6 2" xfId="6470" xr:uid="{93D01D96-419D-4023-8265-E98746F12569}"/>
    <cellStyle name="20% - Ênfase5 2 2 7" xfId="4365" xr:uid="{831E2FCD-7804-452B-AD74-9C9C49889B8D}"/>
    <cellStyle name="20% - Ênfase5 2 3" xfId="368" xr:uid="{DC7B1A90-BDD0-474E-8928-11D36AA06399}"/>
    <cellStyle name="20% - Ênfase5 2 3 2" xfId="831" xr:uid="{5A9C11A0-EE87-42CB-971F-7BA18D8870B2}"/>
    <cellStyle name="20% - Ênfase5 2 3 2 2" xfId="1899" xr:uid="{6ADDF140-E315-4AC9-87CC-12083EC6207A}"/>
    <cellStyle name="20% - Ênfase5 2 3 2 2 2" xfId="4005" xr:uid="{B76B4BF1-71DA-4AE9-9951-A5927C03FE9F}"/>
    <cellStyle name="20% - Ênfase5 2 3 2 2 2 2" xfId="8211" xr:uid="{EADCB9B9-9481-4F1D-AF01-6B14C7D8FA22}"/>
    <cellStyle name="20% - Ênfase5 2 3 2 2 3" xfId="6115" xr:uid="{EE5F86D1-5F5D-4D53-B3CF-128F667D9FAA}"/>
    <cellStyle name="20% - Ênfase5 2 3 2 3" xfId="2950" xr:uid="{03F9B6F9-A2B1-46A4-A17C-D4FE5519969E}"/>
    <cellStyle name="20% - Ênfase5 2 3 2 3 2" xfId="7156" xr:uid="{388C6467-48A3-4DE1-86F6-5CDE21B279CD}"/>
    <cellStyle name="20% - Ênfase5 2 3 2 4" xfId="5060" xr:uid="{DD03BE21-883D-43FC-893D-B497AA0A4AF4}"/>
    <cellStyle name="20% - Ênfase5 2 3 3" xfId="1445" xr:uid="{99080475-7399-4FB5-9105-B2A8FC8B2E27}"/>
    <cellStyle name="20% - Ênfase5 2 3 3 2" xfId="3551" xr:uid="{8C7B2894-4329-48BF-8D4C-12DDD65E97D9}"/>
    <cellStyle name="20% - Ênfase5 2 3 3 2 2" xfId="7757" xr:uid="{4CE01670-F274-4657-8FF8-D341B75FD8E8}"/>
    <cellStyle name="20% - Ênfase5 2 3 3 3" xfId="5661" xr:uid="{4454EF92-C56C-4641-AD4A-F80EB8FFD835}"/>
    <cellStyle name="20% - Ênfase5 2 3 4" xfId="2496" xr:uid="{83204960-5A63-47F6-BF53-5556C0772D54}"/>
    <cellStyle name="20% - Ênfase5 2 3 4 2" xfId="6702" xr:uid="{506A4516-DB55-4D55-BAB0-D61036D69CB2}"/>
    <cellStyle name="20% - Ênfase5 2 3 5" xfId="4606" xr:uid="{5397BEE4-CB87-49AF-B44E-2E6CC9BEAC45}"/>
    <cellStyle name="20% - Ênfase5 2 4" xfId="599" xr:uid="{C42E0468-380D-413B-B33A-86A60B0F2FE9}"/>
    <cellStyle name="20% - Ênfase5 2 4 2" xfId="1673" xr:uid="{3831ED3F-AD10-4AF5-AACA-694966DE20A4}"/>
    <cellStyle name="20% - Ênfase5 2 4 2 2" xfId="3779" xr:uid="{94849EB1-D082-47C3-9B27-BB95E7E8E9DB}"/>
    <cellStyle name="20% - Ênfase5 2 4 2 2 2" xfId="7985" xr:uid="{80D19219-5D88-40E6-8D19-2F7767945F6D}"/>
    <cellStyle name="20% - Ênfase5 2 4 2 3" xfId="5889" xr:uid="{435A7971-9E89-4381-8901-A0AB0194E92C}"/>
    <cellStyle name="20% - Ênfase5 2 4 3" xfId="2724" xr:uid="{E425E7F9-BD84-4D62-B126-97B5BC93732F}"/>
    <cellStyle name="20% - Ênfase5 2 4 3 2" xfId="6930" xr:uid="{51F1BB13-5C05-4CA5-941A-015DF1BE822E}"/>
    <cellStyle name="20% - Ênfase5 2 4 4" xfId="4834" xr:uid="{B4B9E2FA-7C7D-4BC9-97AD-94C9E800CE4C}"/>
    <cellStyle name="20% - Ênfase5 2 5" xfId="1059" xr:uid="{57CA0439-FCFA-4C14-890A-37156A546B8B}"/>
    <cellStyle name="20% - Ênfase5 2 5 2" xfId="2126" xr:uid="{4272CC1C-2A17-42A9-B273-5118CBD4335E}"/>
    <cellStyle name="20% - Ênfase5 2 5 2 2" xfId="4232" xr:uid="{3738BFB9-A585-48E4-A49D-D50B3021A340}"/>
    <cellStyle name="20% - Ênfase5 2 5 2 2 2" xfId="8438" xr:uid="{057754A8-5DC4-465B-B9A1-1A4CB02D91F3}"/>
    <cellStyle name="20% - Ênfase5 2 5 2 3" xfId="6342" xr:uid="{4C5A2A9D-4F17-4A8B-A139-6FE6655C7B4A}"/>
    <cellStyle name="20% - Ênfase5 2 5 3" xfId="3177" xr:uid="{CD0BA109-5BE0-484F-9210-F97C533D6D39}"/>
    <cellStyle name="20% - Ênfase5 2 5 3 2" xfId="7383" xr:uid="{F13A44B2-C1EA-48A0-ADBC-9D3914EB921D}"/>
    <cellStyle name="20% - Ênfase5 2 5 4" xfId="5287" xr:uid="{CD2724A2-3274-4D3F-9DEC-9352B174FFDD}"/>
    <cellStyle name="20% - Ênfase5 2 6" xfId="1203" xr:uid="{6AE2D550-A4B6-4EE9-8659-450F07C72FF0}"/>
    <cellStyle name="20% - Ênfase5 2 6 2" xfId="3318" xr:uid="{692CDE6D-608A-4CC4-8457-84D98FD8E9D2}"/>
    <cellStyle name="20% - Ênfase5 2 6 2 2" xfId="7524" xr:uid="{EA91DFAE-1CED-4A09-B399-15AA645A5CB2}"/>
    <cellStyle name="20% - Ênfase5 2 6 3" xfId="5428" xr:uid="{442E24C7-3813-419C-85F0-25C03AF99B1C}"/>
    <cellStyle name="20% - Ênfase5 2 7" xfId="2254" xr:uid="{547C99D0-B543-45F7-9F23-5E674A91A156}"/>
    <cellStyle name="20% - Ênfase5 2 7 2" xfId="6469" xr:uid="{F24C33A8-A1C3-467B-A11C-13CB65F63D62}"/>
    <cellStyle name="20% - Ênfase5 2 8" xfId="4364" xr:uid="{F739A0AC-E4CC-467A-B3A1-36B37B7B5F4F}"/>
    <cellStyle name="20% - Ênfase5 3" xfId="96" xr:uid="{5CA10F6A-F395-4FD1-B058-6083D3EA461B}"/>
    <cellStyle name="20% - Ênfase5 3 2" xfId="97" xr:uid="{D87DAE8F-93D9-4196-97E2-6E90D752F4CD}"/>
    <cellStyle name="20% - Ênfase5 3 2 2" xfId="371" xr:uid="{A39D8D97-7BE6-4727-BCE2-C890B5065706}"/>
    <cellStyle name="20% - Ênfase5 3 2 2 2" xfId="834" xr:uid="{C76F21D8-054B-48FA-85EE-44B7716FD468}"/>
    <cellStyle name="20% - Ênfase5 3 2 2 2 2" xfId="1902" xr:uid="{780BB4B1-7DE1-4143-BC95-B39B30CCCDC8}"/>
    <cellStyle name="20% - Ênfase5 3 2 2 2 2 2" xfId="4008" xr:uid="{CDAA110E-EE54-4D4F-9886-FC8D7DF2F12B}"/>
    <cellStyle name="20% - Ênfase5 3 2 2 2 2 2 2" xfId="8214" xr:uid="{0825CE9B-7572-4F89-AA1E-9EA3E19C1FBC}"/>
    <cellStyle name="20% - Ênfase5 3 2 2 2 2 3" xfId="6118" xr:uid="{DD346726-270A-4DC8-A8CC-CB374DDE8348}"/>
    <cellStyle name="20% - Ênfase5 3 2 2 2 3" xfId="2953" xr:uid="{A097BE4E-280A-440D-82D3-A8284E7EBF3C}"/>
    <cellStyle name="20% - Ênfase5 3 2 2 2 3 2" xfId="7159" xr:uid="{5CA95546-6FF9-46FD-9E76-14B90DCAA387}"/>
    <cellStyle name="20% - Ênfase5 3 2 2 2 4" xfId="5063" xr:uid="{C31FBDE8-C4B5-47FA-909D-56733D5EACEC}"/>
    <cellStyle name="20% - Ênfase5 3 2 2 3" xfId="1448" xr:uid="{838F4C65-A76E-4C3F-B268-2863628A9811}"/>
    <cellStyle name="20% - Ênfase5 3 2 2 3 2" xfId="3554" xr:uid="{346C4C5F-294C-4832-8A3E-E1225780E859}"/>
    <cellStyle name="20% - Ênfase5 3 2 2 3 2 2" xfId="7760" xr:uid="{9D488136-BF80-4AFD-A5CA-1DDBC1D3A355}"/>
    <cellStyle name="20% - Ênfase5 3 2 2 3 3" xfId="5664" xr:uid="{13A3EE1E-C5A5-4A2D-8F8E-EC95B42A53E7}"/>
    <cellStyle name="20% - Ênfase5 3 2 2 4" xfId="2499" xr:uid="{E3A00CC6-D4E9-4FD9-B998-9BA3F9CE0A1A}"/>
    <cellStyle name="20% - Ênfase5 3 2 2 4 2" xfId="6705" xr:uid="{2DCC86D5-8BC4-421C-BA70-344EA4225292}"/>
    <cellStyle name="20% - Ênfase5 3 2 2 5" xfId="4609" xr:uid="{E214FCA7-C56B-4AB8-AB31-34F94ABA6B54}"/>
    <cellStyle name="20% - Ênfase5 3 2 3" xfId="602" xr:uid="{49BF3C31-3BFD-4F7F-8A48-B211984FF448}"/>
    <cellStyle name="20% - Ênfase5 3 2 3 2" xfId="1676" xr:uid="{A4A7D04E-4CDB-4044-963F-2C1EA273F57B}"/>
    <cellStyle name="20% - Ênfase5 3 2 3 2 2" xfId="3782" xr:uid="{9AEF4F83-0836-40B2-BD71-BBEC870B72C5}"/>
    <cellStyle name="20% - Ênfase5 3 2 3 2 2 2" xfId="7988" xr:uid="{1C2DC6C4-B4AE-4B3E-8F65-CF5E2966A102}"/>
    <cellStyle name="20% - Ênfase5 3 2 3 2 3" xfId="5892" xr:uid="{F3F2CB34-31ED-41E0-8FB4-6B84A40782E0}"/>
    <cellStyle name="20% - Ênfase5 3 2 3 3" xfId="2727" xr:uid="{D4981813-0F5E-45C5-A588-3EA6D1983934}"/>
    <cellStyle name="20% - Ênfase5 3 2 3 3 2" xfId="6933" xr:uid="{2EF9D56A-795B-471A-A22F-5823427EA9E4}"/>
    <cellStyle name="20% - Ênfase5 3 2 3 4" xfId="4837" xr:uid="{9B311775-0A27-4CA0-9F3D-268489DB347A}"/>
    <cellStyle name="20% - Ênfase5 3 2 4" xfId="1062" xr:uid="{A8841E10-1760-4AB2-BDDE-508191424A64}"/>
    <cellStyle name="20% - Ênfase5 3 2 4 2" xfId="2129" xr:uid="{D6160291-1365-4EE0-BBBE-9FC544C01D92}"/>
    <cellStyle name="20% - Ênfase5 3 2 4 2 2" xfId="4235" xr:uid="{15147EFD-D581-4C63-B8B5-1C1093DEE0D0}"/>
    <cellStyle name="20% - Ênfase5 3 2 4 2 2 2" xfId="8441" xr:uid="{364F3CEB-14ED-4248-9901-F9379D4200F3}"/>
    <cellStyle name="20% - Ênfase5 3 2 4 2 3" xfId="6345" xr:uid="{2B7F1B8E-9770-494B-BF5E-872AA85C4225}"/>
    <cellStyle name="20% - Ênfase5 3 2 4 3" xfId="3180" xr:uid="{106DACF6-2BA3-4551-9B4E-3FAB1A3F8B0D}"/>
    <cellStyle name="20% - Ênfase5 3 2 4 3 2" xfId="7386" xr:uid="{22366702-8ADD-441D-B5C9-7C023F4D33FA}"/>
    <cellStyle name="20% - Ênfase5 3 2 4 4" xfId="5290" xr:uid="{F9404DB2-5B52-4499-B5A5-2FF339619ADA}"/>
    <cellStyle name="20% - Ênfase5 3 2 5" xfId="1206" xr:uid="{74E4CC8B-C0E3-4468-9997-E784AF1759C5}"/>
    <cellStyle name="20% - Ênfase5 3 2 5 2" xfId="3321" xr:uid="{4BBD392E-E90F-4CF8-941D-E27010404C35}"/>
    <cellStyle name="20% - Ênfase5 3 2 5 2 2" xfId="7527" xr:uid="{5436CF23-43F3-46E6-AC56-8E1A8D4EDCB0}"/>
    <cellStyle name="20% - Ênfase5 3 2 5 3" xfId="5431" xr:uid="{075AEDF0-F47D-48B7-B35B-7AD1838EB2F4}"/>
    <cellStyle name="20% - Ênfase5 3 2 6" xfId="2257" xr:uid="{E625E640-9448-4578-A702-68C7E407D5A2}"/>
    <cellStyle name="20% - Ênfase5 3 2 6 2" xfId="6472" xr:uid="{B2F6B0E9-B2F6-4855-8305-AD1ACE6B2CA4}"/>
    <cellStyle name="20% - Ênfase5 3 2 7" xfId="4367" xr:uid="{6A0ECB8F-90A5-4EC5-9146-32B13A61FE5E}"/>
    <cellStyle name="20% - Ênfase5 3 3" xfId="370" xr:uid="{0674A00E-335A-4D81-9BA0-F43FC5C47B0B}"/>
    <cellStyle name="20% - Ênfase5 3 3 2" xfId="833" xr:uid="{6278B13E-DB26-42AF-B14C-0B14E8805BD7}"/>
    <cellStyle name="20% - Ênfase5 3 3 2 2" xfId="1901" xr:uid="{3BD2E537-7E1B-4F66-AFAE-AF10AB29CB54}"/>
    <cellStyle name="20% - Ênfase5 3 3 2 2 2" xfId="4007" xr:uid="{E24E7EF4-8119-43C4-8B92-FE81EE2C27EA}"/>
    <cellStyle name="20% - Ênfase5 3 3 2 2 2 2" xfId="8213" xr:uid="{A92AC250-8416-42A8-963C-D3BBC1FEAB72}"/>
    <cellStyle name="20% - Ênfase5 3 3 2 2 3" xfId="6117" xr:uid="{8DD6F59E-F073-4DBC-B32B-D1C5E1595E5F}"/>
    <cellStyle name="20% - Ênfase5 3 3 2 3" xfId="2952" xr:uid="{948ACE51-8679-4594-A58A-E37189880080}"/>
    <cellStyle name="20% - Ênfase5 3 3 2 3 2" xfId="7158" xr:uid="{15C0FD3A-6004-4BC6-8E69-2B5253457E7E}"/>
    <cellStyle name="20% - Ênfase5 3 3 2 4" xfId="5062" xr:uid="{F3A50A60-99D7-4EE5-9E31-BD16FBBD2D52}"/>
    <cellStyle name="20% - Ênfase5 3 3 3" xfId="1447" xr:uid="{0789FF8C-B721-4F8A-965E-C81DA9EEC826}"/>
    <cellStyle name="20% - Ênfase5 3 3 3 2" xfId="3553" xr:uid="{84FE284D-D6E8-472F-A6F4-62BE1D38985C}"/>
    <cellStyle name="20% - Ênfase5 3 3 3 2 2" xfId="7759" xr:uid="{40D3518D-B40B-46E9-9301-C40955C2A5FD}"/>
    <cellStyle name="20% - Ênfase5 3 3 3 3" xfId="5663" xr:uid="{806CA2B0-C1C1-460B-BD44-C495BFFA78EF}"/>
    <cellStyle name="20% - Ênfase5 3 3 4" xfId="2498" xr:uid="{54923E75-2DBF-4302-9948-A961DF32EC2C}"/>
    <cellStyle name="20% - Ênfase5 3 3 4 2" xfId="6704" xr:uid="{5468D676-7AA0-48E8-9C20-A9F77AAD396B}"/>
    <cellStyle name="20% - Ênfase5 3 3 5" xfId="4608" xr:uid="{125831EB-98F4-4408-A50D-7494CBD19A5B}"/>
    <cellStyle name="20% - Ênfase5 3 4" xfId="601" xr:uid="{C9BB75DE-3C5C-4CFC-AB96-59C979D76E42}"/>
    <cellStyle name="20% - Ênfase5 3 4 2" xfId="1675" xr:uid="{D17F9D91-E7CD-45E0-92BD-46D8ECD4C855}"/>
    <cellStyle name="20% - Ênfase5 3 4 2 2" xfId="3781" xr:uid="{F236FB62-E390-44C0-9EB3-EBF6C4C4EF9C}"/>
    <cellStyle name="20% - Ênfase5 3 4 2 2 2" xfId="7987" xr:uid="{7348D29D-826C-49F7-A321-699315003A63}"/>
    <cellStyle name="20% - Ênfase5 3 4 2 3" xfId="5891" xr:uid="{629AFE1E-E22C-43D1-85E0-5F08666309FA}"/>
    <cellStyle name="20% - Ênfase5 3 4 3" xfId="2726" xr:uid="{FA7CB1C9-039C-4002-957A-5C1FE1F170FA}"/>
    <cellStyle name="20% - Ênfase5 3 4 3 2" xfId="6932" xr:uid="{EAD6E600-355E-4AB4-BB53-27E554FDC67A}"/>
    <cellStyle name="20% - Ênfase5 3 4 4" xfId="4836" xr:uid="{5F8518BC-D514-4B6A-8DC9-162D103CC0A6}"/>
    <cellStyle name="20% - Ênfase5 3 5" xfId="1061" xr:uid="{14544318-8EC2-4C81-B52F-EF942F4A92C2}"/>
    <cellStyle name="20% - Ênfase5 3 5 2" xfId="2128" xr:uid="{A61E3321-AAB4-423E-9CF1-A225689D7F0A}"/>
    <cellStyle name="20% - Ênfase5 3 5 2 2" xfId="4234" xr:uid="{F3EC6795-128B-4459-A753-13980BFE43B3}"/>
    <cellStyle name="20% - Ênfase5 3 5 2 2 2" xfId="8440" xr:uid="{3B915453-6027-41A6-910E-33492FF72078}"/>
    <cellStyle name="20% - Ênfase5 3 5 2 3" xfId="6344" xr:uid="{ADFC33CA-7A4E-4498-91D7-1A836154B50F}"/>
    <cellStyle name="20% - Ênfase5 3 5 3" xfId="3179" xr:uid="{CDD31387-9688-49D2-AE83-68478960C5C5}"/>
    <cellStyle name="20% - Ênfase5 3 5 3 2" xfId="7385" xr:uid="{5CE8DC5A-9AA8-41AA-BC16-C4B3232DCF33}"/>
    <cellStyle name="20% - Ênfase5 3 5 4" xfId="5289" xr:uid="{8154D7D0-2054-4315-9224-4C047E408EAC}"/>
    <cellStyle name="20% - Ênfase5 3 6" xfId="1205" xr:uid="{B0651BAB-88F3-4F35-AFFC-EC2B899F908C}"/>
    <cellStyle name="20% - Ênfase5 3 6 2" xfId="3320" xr:uid="{0DB10B8F-E351-4CB5-A3DB-BCD5CF751865}"/>
    <cellStyle name="20% - Ênfase5 3 6 2 2" xfId="7526" xr:uid="{BEF84185-FCE3-48E7-AB5E-3B11D05DD605}"/>
    <cellStyle name="20% - Ênfase5 3 6 3" xfId="5430" xr:uid="{815E89DB-2C06-4DB0-8CFD-9DA717024ED7}"/>
    <cellStyle name="20% - Ênfase5 3 7" xfId="2256" xr:uid="{DE8C7447-637C-473F-A9C0-239EDEF59281}"/>
    <cellStyle name="20% - Ênfase5 3 7 2" xfId="6471" xr:uid="{862F70B2-FE11-4A89-878D-41B583ECADDF}"/>
    <cellStyle name="20% - Ênfase5 3 8" xfId="4366" xr:uid="{3FB99B24-AED2-4AE8-86AB-D4EDE3A918AB}"/>
    <cellStyle name="20% - Ênfase5 4" xfId="98" xr:uid="{B5566E95-870F-443D-A798-D40DAA2ECE42}"/>
    <cellStyle name="20% - Ênfase5 4 2" xfId="372" xr:uid="{F2EB037C-983C-4F02-9989-C7451146330B}"/>
    <cellStyle name="20% - Ênfase5 4 2 2" xfId="835" xr:uid="{8F503CC5-BB12-46F3-BAF2-CFC486DF58A5}"/>
    <cellStyle name="20% - Ênfase5 4 2 2 2" xfId="1903" xr:uid="{E6BC8933-3983-4D57-9311-1B495BF56E6B}"/>
    <cellStyle name="20% - Ênfase5 4 2 2 2 2" xfId="4009" xr:uid="{7C3C7C1B-B213-4D58-B505-D3FF866226DE}"/>
    <cellStyle name="20% - Ênfase5 4 2 2 2 2 2" xfId="8215" xr:uid="{7E9661AB-26C1-466C-A31E-40948041B5C7}"/>
    <cellStyle name="20% - Ênfase5 4 2 2 2 3" xfId="6119" xr:uid="{DFEBBD78-224A-414D-BA3D-979B90D3CDE7}"/>
    <cellStyle name="20% - Ênfase5 4 2 2 3" xfId="2954" xr:uid="{7EABAD56-50E2-4BCC-9D3C-C84FD65F7E3A}"/>
    <cellStyle name="20% - Ênfase5 4 2 2 3 2" xfId="7160" xr:uid="{594F4E64-1559-4ABC-8B1F-5FF1C149A416}"/>
    <cellStyle name="20% - Ênfase5 4 2 2 4" xfId="5064" xr:uid="{C93F3D20-7615-4315-8BE4-82F14DA96FEA}"/>
    <cellStyle name="20% - Ênfase5 4 2 3" xfId="1449" xr:uid="{811F0609-7C94-4D50-81A5-73784C57CDAD}"/>
    <cellStyle name="20% - Ênfase5 4 2 3 2" xfId="3555" xr:uid="{2BE05D56-6FDD-4652-9BDB-481C48A8B9E0}"/>
    <cellStyle name="20% - Ênfase5 4 2 3 2 2" xfId="7761" xr:uid="{9E446156-78DA-4D0B-A92B-CFEDA709BC1D}"/>
    <cellStyle name="20% - Ênfase5 4 2 3 3" xfId="5665" xr:uid="{00997F2D-B1B5-4E08-93A2-CC80D60E4DE1}"/>
    <cellStyle name="20% - Ênfase5 4 2 4" xfId="2500" xr:uid="{5EDC47E7-A6E7-4CC7-88AE-E781BE8E1C58}"/>
    <cellStyle name="20% - Ênfase5 4 2 4 2" xfId="6706" xr:uid="{4FF21604-71B3-48F9-B3A4-F651EA4E139E}"/>
    <cellStyle name="20% - Ênfase5 4 2 5" xfId="4610" xr:uid="{19B57707-B78C-424E-B8ED-776C6582E7C7}"/>
    <cellStyle name="20% - Ênfase5 4 3" xfId="603" xr:uid="{CF37824C-C4E1-4F20-81C7-471250034511}"/>
    <cellStyle name="20% - Ênfase5 4 3 2" xfId="1677" xr:uid="{774DDC6C-30A2-4EC1-83C7-80D6AD53C27B}"/>
    <cellStyle name="20% - Ênfase5 4 3 2 2" xfId="3783" xr:uid="{A06884AE-585C-4959-8D77-4123E9F84291}"/>
    <cellStyle name="20% - Ênfase5 4 3 2 2 2" xfId="7989" xr:uid="{9B71B932-D16B-4FB4-9AAE-EF656BCF4421}"/>
    <cellStyle name="20% - Ênfase5 4 3 2 3" xfId="5893" xr:uid="{91441CD6-B588-435B-9C96-891DBDBCFCCA}"/>
    <cellStyle name="20% - Ênfase5 4 3 3" xfId="2728" xr:uid="{7843DF9B-BA04-4926-BCE7-C3B574F442E9}"/>
    <cellStyle name="20% - Ênfase5 4 3 3 2" xfId="6934" xr:uid="{BAC1312D-D100-4EAC-BE88-E8EFD0C281CE}"/>
    <cellStyle name="20% - Ênfase5 4 3 4" xfId="4838" xr:uid="{B0284A6D-0211-43A9-AF74-B59B7676CED0}"/>
    <cellStyle name="20% - Ênfase5 4 4" xfId="1063" xr:uid="{1B8D109B-6F08-4151-8DBA-1999C4E871F4}"/>
    <cellStyle name="20% - Ênfase5 4 4 2" xfId="2130" xr:uid="{EF5D2A13-B305-46C0-BEB1-BD6BF0B73FDF}"/>
    <cellStyle name="20% - Ênfase5 4 4 2 2" xfId="4236" xr:uid="{E88BB625-D193-40FF-80FE-832B55AFAD92}"/>
    <cellStyle name="20% - Ênfase5 4 4 2 2 2" xfId="8442" xr:uid="{7F974A9A-A1B6-40B5-A133-21FCE40BBD6D}"/>
    <cellStyle name="20% - Ênfase5 4 4 2 3" xfId="6346" xr:uid="{0D458484-AE70-4A55-A4BC-B9ED1CD6A2C0}"/>
    <cellStyle name="20% - Ênfase5 4 4 3" xfId="3181" xr:uid="{FD1211A1-DAFC-4577-9B53-B8CBFF490100}"/>
    <cellStyle name="20% - Ênfase5 4 4 3 2" xfId="7387" xr:uid="{80A726F5-387F-4194-A040-2DD6F262DAD8}"/>
    <cellStyle name="20% - Ênfase5 4 4 4" xfId="5291" xr:uid="{C3B5984B-96F7-41C7-AAE9-25156C0CEE93}"/>
    <cellStyle name="20% - Ênfase5 4 5" xfId="1207" xr:uid="{2C74DA26-D74F-40B4-BCC1-2B5E75D3B669}"/>
    <cellStyle name="20% - Ênfase5 4 5 2" xfId="3322" xr:uid="{217A5EE1-D8ED-4C9A-8FD9-A4C7274D750B}"/>
    <cellStyle name="20% - Ênfase5 4 5 2 2" xfId="7528" xr:uid="{B307C772-E4D4-446F-8139-D950405780CE}"/>
    <cellStyle name="20% - Ênfase5 4 5 3" xfId="5432" xr:uid="{0F995E5A-8781-43BF-B5C8-08818D439D65}"/>
    <cellStyle name="20% - Ênfase5 4 6" xfId="2258" xr:uid="{E17D7192-70A9-43C3-8445-96EE4BD075E4}"/>
    <cellStyle name="20% - Ênfase5 4 6 2" xfId="6473" xr:uid="{4B6D37B9-C05D-49A6-90E1-B0FE19540A4E}"/>
    <cellStyle name="20% - Ênfase5 4 7" xfId="4368" xr:uid="{AB10DA69-17CF-4E01-9E01-A389F60A1162}"/>
    <cellStyle name="20% - Ênfase5 5" xfId="99" xr:uid="{1BB271A9-5472-4B19-A049-BEA798AAD06B}"/>
    <cellStyle name="20% - Ênfase5 5 2" xfId="373" xr:uid="{3A458CE9-CCA2-490C-8CD0-D4925531C946}"/>
    <cellStyle name="20% - Ênfase5 5 2 2" xfId="836" xr:uid="{3D4EE63A-F150-43BD-9B5E-018895F9DCC1}"/>
    <cellStyle name="20% - Ênfase5 5 2 2 2" xfId="1904" xr:uid="{29C62D7D-3B0B-4EE2-B1C2-47EDB83F12EA}"/>
    <cellStyle name="20% - Ênfase5 5 2 2 2 2" xfId="4010" xr:uid="{2F9DF791-E1B3-4350-9BB2-7319C7EEB24C}"/>
    <cellStyle name="20% - Ênfase5 5 2 2 2 2 2" xfId="8216" xr:uid="{766DE297-696E-45D9-B4CD-CBA1B675A9C6}"/>
    <cellStyle name="20% - Ênfase5 5 2 2 2 3" xfId="6120" xr:uid="{9CD77553-19B3-4E00-B89D-F3FC94B607BE}"/>
    <cellStyle name="20% - Ênfase5 5 2 2 3" xfId="2955" xr:uid="{E4BD8F4A-ADD6-4EA4-B05B-890298533373}"/>
    <cellStyle name="20% - Ênfase5 5 2 2 3 2" xfId="7161" xr:uid="{5C4890EE-8B38-4CA9-AB1D-1769B7CE8FF2}"/>
    <cellStyle name="20% - Ênfase5 5 2 2 4" xfId="5065" xr:uid="{9F839AC5-05AF-4E03-B5EF-E2B8461DDF5D}"/>
    <cellStyle name="20% - Ênfase5 5 2 3" xfId="1450" xr:uid="{2A63BFBE-C108-44FD-B56C-E0948C6B4285}"/>
    <cellStyle name="20% - Ênfase5 5 2 3 2" xfId="3556" xr:uid="{BC962B1B-E5E8-491F-AD7A-CF1C68166996}"/>
    <cellStyle name="20% - Ênfase5 5 2 3 2 2" xfId="7762" xr:uid="{7F67FD9F-5CEC-4325-B08B-F2293E81F7DC}"/>
    <cellStyle name="20% - Ênfase5 5 2 3 3" xfId="5666" xr:uid="{2D334C6B-87FC-49EA-839B-BE10F7ACF34D}"/>
    <cellStyle name="20% - Ênfase5 5 2 4" xfId="2501" xr:uid="{BF96B137-E141-4B6A-8424-583BA3C4B7B9}"/>
    <cellStyle name="20% - Ênfase5 5 2 4 2" xfId="6707" xr:uid="{8F482AC2-B636-42C0-8BE1-FBF572DAFA23}"/>
    <cellStyle name="20% - Ênfase5 5 2 5" xfId="4611" xr:uid="{E274F67B-7A59-4A98-BA56-5FF39A05A317}"/>
    <cellStyle name="20% - Ênfase5 5 3" xfId="604" xr:uid="{584A164B-0A30-4AB2-ACC8-6E4D66F586C2}"/>
    <cellStyle name="20% - Ênfase5 5 3 2" xfId="1678" xr:uid="{6D4C9C77-3A15-4C44-88F2-8157105A6262}"/>
    <cellStyle name="20% - Ênfase5 5 3 2 2" xfId="3784" xr:uid="{5CBE0042-67EE-46EE-B3BA-6EAE34E2107D}"/>
    <cellStyle name="20% - Ênfase5 5 3 2 2 2" xfId="7990" xr:uid="{B734B071-C042-418E-B4DB-12DBE1D77118}"/>
    <cellStyle name="20% - Ênfase5 5 3 2 3" xfId="5894" xr:uid="{4BEBE464-E4F5-48BB-8F76-DFE55E5547F0}"/>
    <cellStyle name="20% - Ênfase5 5 3 3" xfId="2729" xr:uid="{F39BEB00-9166-4F9E-B2D8-1B4FD6332C55}"/>
    <cellStyle name="20% - Ênfase5 5 3 3 2" xfId="6935" xr:uid="{3A8DA0A8-7BD8-424E-8538-6F5BE14EE627}"/>
    <cellStyle name="20% - Ênfase5 5 3 4" xfId="4839" xr:uid="{F281B00F-FE07-4825-8622-4F3025793B98}"/>
    <cellStyle name="20% - Ênfase5 5 4" xfId="1064" xr:uid="{86696766-98C6-4CFC-BF67-C8AD4826A902}"/>
    <cellStyle name="20% - Ênfase5 5 4 2" xfId="2131" xr:uid="{1ABBD9A0-1137-4D18-A988-0AA97BA5621C}"/>
    <cellStyle name="20% - Ênfase5 5 4 2 2" xfId="4237" xr:uid="{D21A7E46-707B-4AB0-9DD3-93B941D1A685}"/>
    <cellStyle name="20% - Ênfase5 5 4 2 2 2" xfId="8443" xr:uid="{CA75BFCE-CB7A-4A2D-BEF2-F6244564248E}"/>
    <cellStyle name="20% - Ênfase5 5 4 2 3" xfId="6347" xr:uid="{C6D805BF-7A35-4996-B063-50CD4FB8CFE4}"/>
    <cellStyle name="20% - Ênfase5 5 4 3" xfId="3182" xr:uid="{3B14DAD4-208F-4EB7-AC5E-10D7FB4CF801}"/>
    <cellStyle name="20% - Ênfase5 5 4 3 2" xfId="7388" xr:uid="{FB4105D6-5B76-495E-877F-C0A33438561F}"/>
    <cellStyle name="20% - Ênfase5 5 4 4" xfId="5292" xr:uid="{095D33AB-C99C-4CAE-8860-9FEFF5F519DA}"/>
    <cellStyle name="20% - Ênfase5 5 5" xfId="1208" xr:uid="{4CC74B0A-F692-4A52-B6A6-03890329D4D0}"/>
    <cellStyle name="20% - Ênfase5 5 5 2" xfId="3323" xr:uid="{C0EB50C4-2941-4B2D-BCDC-12A3ED9A283D}"/>
    <cellStyle name="20% - Ênfase5 5 5 2 2" xfId="7529" xr:uid="{D8DD0818-D8DD-4BFE-8F57-EDDAFFA15E9E}"/>
    <cellStyle name="20% - Ênfase5 5 5 3" xfId="5433" xr:uid="{344DFCD7-42D8-4770-AB7D-ADDA0D667069}"/>
    <cellStyle name="20% - Ênfase5 5 6" xfId="2259" xr:uid="{00B5F60F-CCE6-4293-9B91-A5D4FD38CECC}"/>
    <cellStyle name="20% - Ênfase5 5 6 2" xfId="6474" xr:uid="{46CAE5C0-0B0B-4236-B519-71683F38E83F}"/>
    <cellStyle name="20% - Ênfase5 5 7" xfId="4369" xr:uid="{20AF1B24-6A6E-42B8-B629-97A3F4A1972D}"/>
    <cellStyle name="20% - Ênfase5 6" xfId="246" xr:uid="{012E9D0C-3408-47FB-9AB5-98ADEE51307C}"/>
    <cellStyle name="20% - Ênfase5 6 2" xfId="485" xr:uid="{6835F9CE-0E96-4E93-B10E-C12DE4653CFC}"/>
    <cellStyle name="20% - Ênfase5 6 2 2" xfId="947" xr:uid="{8B87B776-A938-420C-AA5B-C21120168EC1}"/>
    <cellStyle name="20% - Ênfase5 6 2 2 2" xfId="2015" xr:uid="{43A12903-8577-4C2E-8BCF-2367D2EA3A64}"/>
    <cellStyle name="20% - Ênfase5 6 2 2 2 2" xfId="4121" xr:uid="{525D2E53-29A9-42F1-8E51-B5B9AFCB45ED}"/>
    <cellStyle name="20% - Ênfase5 6 2 2 2 2 2" xfId="8327" xr:uid="{1428DAAD-7B28-4D0F-B8FC-4DA8DCBF25F9}"/>
    <cellStyle name="20% - Ênfase5 6 2 2 2 3" xfId="6231" xr:uid="{F45E3447-1BBD-44B5-8D1E-360EFC11966A}"/>
    <cellStyle name="20% - Ênfase5 6 2 2 3" xfId="3066" xr:uid="{3F932C77-4505-42D9-8D91-A41FE9550162}"/>
    <cellStyle name="20% - Ênfase5 6 2 2 3 2" xfId="7272" xr:uid="{DF3B3573-6E8C-4665-BD07-B32B7E42EA0C}"/>
    <cellStyle name="20% - Ênfase5 6 2 2 4" xfId="5176" xr:uid="{56D39054-FF61-4FEB-8E92-E33387BCEC13}"/>
    <cellStyle name="20% - Ênfase5 6 2 3" xfId="1561" xr:uid="{D245D302-C6EA-4F19-9D13-CB7F3B567914}"/>
    <cellStyle name="20% - Ênfase5 6 2 3 2" xfId="3667" xr:uid="{5A5400FA-1484-4E10-B12A-5E73BC2761AB}"/>
    <cellStyle name="20% - Ênfase5 6 2 3 2 2" xfId="7873" xr:uid="{4E2FA544-A807-4E2D-92D4-F5A59E27F438}"/>
    <cellStyle name="20% - Ênfase5 6 2 3 3" xfId="5777" xr:uid="{607C62BC-1850-4DB3-9887-3CBA96510ACB}"/>
    <cellStyle name="20% - Ênfase5 6 2 4" xfId="2612" xr:uid="{75AD6B47-745B-4FC6-8EEC-0543BD36CEAB}"/>
    <cellStyle name="20% - Ênfase5 6 2 4 2" xfId="6818" xr:uid="{BA4029DB-6524-4E53-808B-C53FB484BE8C}"/>
    <cellStyle name="20% - Ênfase5 6 2 5" xfId="4722" xr:uid="{7A40EB60-8279-4BDC-AEC8-B2ACDD7C22EE}"/>
    <cellStyle name="20% - Ênfase5 6 3" xfId="714" xr:uid="{50740A87-282B-4D48-AF18-41D20B7E3D2D}"/>
    <cellStyle name="20% - Ênfase5 6 3 2" xfId="1783" xr:uid="{67578F11-D9BB-4FAB-A690-0BFCB9B44482}"/>
    <cellStyle name="20% - Ênfase5 6 3 2 2" xfId="3889" xr:uid="{DF886855-7051-4F48-8395-D92F13E9A5E5}"/>
    <cellStyle name="20% - Ênfase5 6 3 2 2 2" xfId="8095" xr:uid="{CF626585-D05A-4A3F-8F28-DB545811FE87}"/>
    <cellStyle name="20% - Ênfase5 6 3 2 3" xfId="5999" xr:uid="{EB7547B5-7921-43DF-89DA-FEF16511DEC8}"/>
    <cellStyle name="20% - Ênfase5 6 3 3" xfId="2834" xr:uid="{E98A6437-C6FB-45BE-8DC0-F236926EF82D}"/>
    <cellStyle name="20% - Ênfase5 6 3 3 2" xfId="7040" xr:uid="{16EFE9D2-4DA9-4A4B-899D-1C5C856A5317}"/>
    <cellStyle name="20% - Ênfase5 6 3 4" xfId="4944" xr:uid="{62FE120A-CDCB-48E3-B748-F5DE2C499A64}"/>
    <cellStyle name="20% - Ênfase5 6 4" xfId="1328" xr:uid="{12A71DAC-9549-467F-96DE-C01B139CAAB6}"/>
    <cellStyle name="20% - Ênfase5 6 4 2" xfId="3434" xr:uid="{CF7C1BE8-CCF3-4251-814D-C531C9BED2BC}"/>
    <cellStyle name="20% - Ênfase5 6 4 2 2" xfId="7640" xr:uid="{83E9F660-D669-4B08-9B11-9CA78F782E37}"/>
    <cellStyle name="20% - Ênfase5 6 4 3" xfId="5544" xr:uid="{07AF1472-447F-42F2-83C2-1F5BE6155519}"/>
    <cellStyle name="20% - Ênfase5 6 5" xfId="2379" xr:uid="{25F1C998-1ED1-4A6E-9629-B7D2017D4621}"/>
    <cellStyle name="20% - Ênfase5 6 5 2" xfId="6585" xr:uid="{F391D6CC-58EE-4E4F-8B8C-0E6EAF6E4F39}"/>
    <cellStyle name="20% - Ênfase5 6 6" xfId="4489" xr:uid="{3D70E143-C145-4393-98F0-89BD4BBBC39D}"/>
    <cellStyle name="20% - Ênfase5 7" xfId="260" xr:uid="{D5822B29-90F0-4753-979D-14AB2E6C3571}"/>
    <cellStyle name="20% - Ênfase5 7 2" xfId="499" xr:uid="{554EC183-F18A-4DC2-ADC4-4BB57AD32576}"/>
    <cellStyle name="20% - Ênfase5 7 2 2" xfId="961" xr:uid="{BC9C44EB-A663-44D0-B85F-7B7D4E264482}"/>
    <cellStyle name="20% - Ênfase5 7 2 2 2" xfId="2029" xr:uid="{F4689B7A-8A74-446D-B62B-D8EF0FC98E87}"/>
    <cellStyle name="20% - Ênfase5 7 2 2 2 2" xfId="4135" xr:uid="{D430695A-F321-4EA8-BBBA-500ECA9240B8}"/>
    <cellStyle name="20% - Ênfase5 7 2 2 2 2 2" xfId="8341" xr:uid="{CB0AFF8B-433F-467C-BDDD-9A5D87E9B8BC}"/>
    <cellStyle name="20% - Ênfase5 7 2 2 2 3" xfId="6245" xr:uid="{551CCBA2-FF88-43CF-8290-679FE6F407DF}"/>
    <cellStyle name="20% - Ênfase5 7 2 2 3" xfId="3080" xr:uid="{69720BED-48D8-4141-A9E0-4FA0AACF6357}"/>
    <cellStyle name="20% - Ênfase5 7 2 2 3 2" xfId="7286" xr:uid="{18B7C4AC-579F-427D-9BDD-D302C3DB1735}"/>
    <cellStyle name="20% - Ênfase5 7 2 2 4" xfId="5190" xr:uid="{711F7B55-A215-4475-B202-ABCF8BCB9ECB}"/>
    <cellStyle name="20% - Ênfase5 7 2 3" xfId="1575" xr:uid="{48FF89FF-A194-41A3-A65A-016BAA778E9C}"/>
    <cellStyle name="20% - Ênfase5 7 2 3 2" xfId="3681" xr:uid="{D8414C22-5F47-475B-AB39-C877F932E699}"/>
    <cellStyle name="20% - Ênfase5 7 2 3 2 2" xfId="7887" xr:uid="{2574B6CF-676F-4A76-8A58-08BEDB992E09}"/>
    <cellStyle name="20% - Ênfase5 7 2 3 3" xfId="5791" xr:uid="{319D3157-FC73-4243-9941-69FE7CFB9EF6}"/>
    <cellStyle name="20% - Ênfase5 7 2 4" xfId="2626" xr:uid="{019397C9-B4AE-4419-B528-EB2960534FA0}"/>
    <cellStyle name="20% - Ênfase5 7 2 4 2" xfId="6832" xr:uid="{B2DA6D73-3958-43B5-953C-6D934B05350A}"/>
    <cellStyle name="20% - Ênfase5 7 2 5" xfId="4736" xr:uid="{0B43197B-A8FB-4198-B583-2808938A5496}"/>
    <cellStyle name="20% - Ênfase5 7 3" xfId="728" xr:uid="{EABC6B04-9C3D-409D-8252-F4D9E1F471B8}"/>
    <cellStyle name="20% - Ênfase5 7 3 2" xfId="1797" xr:uid="{BDE75363-6D04-47A8-A0CB-3B448305B1BD}"/>
    <cellStyle name="20% - Ênfase5 7 3 2 2" xfId="3903" xr:uid="{E4F2FB7D-542E-4930-B2FC-12CB6100D38D}"/>
    <cellStyle name="20% - Ênfase5 7 3 2 2 2" xfId="8109" xr:uid="{B46A3550-C33D-4970-B833-4721DB47F4E8}"/>
    <cellStyle name="20% - Ênfase5 7 3 2 3" xfId="6013" xr:uid="{83DE7EE6-5BFA-4CDA-901D-D3A075063775}"/>
    <cellStyle name="20% - Ênfase5 7 3 3" xfId="2848" xr:uid="{33E1DC35-3A5D-4481-B9B4-E4AAAE8676C6}"/>
    <cellStyle name="20% - Ênfase5 7 3 3 2" xfId="7054" xr:uid="{43881217-D8B5-45E9-A116-98DC1C1DECEA}"/>
    <cellStyle name="20% - Ênfase5 7 3 4" xfId="4958" xr:uid="{CDF65503-CDB4-48DC-9C8B-6E06B5335502}"/>
    <cellStyle name="20% - Ênfase5 7 4" xfId="1342" xr:uid="{4AC9DE3A-C34E-4788-B149-90C1DE9FC973}"/>
    <cellStyle name="20% - Ênfase5 7 4 2" xfId="3448" xr:uid="{F1ABB964-2C96-45DB-B97E-5D79DCB66188}"/>
    <cellStyle name="20% - Ênfase5 7 4 2 2" xfId="7654" xr:uid="{4D3662B6-3E69-43D2-A96B-936328A90EA0}"/>
    <cellStyle name="20% - Ênfase5 7 4 3" xfId="5558" xr:uid="{7CB75AD1-D67B-4F8B-AC08-C10F0D001F5F}"/>
    <cellStyle name="20% - Ênfase5 7 5" xfId="2393" xr:uid="{1E3E2B39-2018-4151-89CF-003D06800630}"/>
    <cellStyle name="20% - Ênfase5 7 5 2" xfId="6599" xr:uid="{81010AF3-8552-4E18-AB82-E17964021392}"/>
    <cellStyle name="20% - Ênfase5 7 6" xfId="4503" xr:uid="{F5898A4D-6BAF-4E3D-BF1F-72890EFC1E9D}"/>
    <cellStyle name="20% - Ênfase5 8" xfId="274" xr:uid="{4025D8D1-9829-403D-BFBA-720C2E84DD94}"/>
    <cellStyle name="20% - Ênfase5 8 2" xfId="513" xr:uid="{D5FD01E5-AA9B-4470-ADD3-8099BA6E06ED}"/>
    <cellStyle name="20% - Ênfase5 8 2 2" xfId="975" xr:uid="{B9374C5A-0618-4831-B54A-21BD1CB729FC}"/>
    <cellStyle name="20% - Ênfase5 8 2 2 2" xfId="2043" xr:uid="{6FBF3B42-5981-43FF-9D64-484AED4E9E24}"/>
    <cellStyle name="20% - Ênfase5 8 2 2 2 2" xfId="4149" xr:uid="{F721DC99-A913-4A7E-B0C5-C097914940F7}"/>
    <cellStyle name="20% - Ênfase5 8 2 2 2 2 2" xfId="8355" xr:uid="{53266413-8EDE-48EC-8A13-97AAD5B61DDD}"/>
    <cellStyle name="20% - Ênfase5 8 2 2 2 3" xfId="6259" xr:uid="{F66DDB0E-D8F3-4B2B-8D45-CE752DED9E55}"/>
    <cellStyle name="20% - Ênfase5 8 2 2 3" xfId="3094" xr:uid="{06EDF50D-3DB6-45FA-B7A5-E8F1089F5306}"/>
    <cellStyle name="20% - Ênfase5 8 2 2 3 2" xfId="7300" xr:uid="{5439544B-5879-43EC-A33C-B12F51671CF3}"/>
    <cellStyle name="20% - Ênfase5 8 2 2 4" xfId="5204" xr:uid="{308183C0-F119-459A-B02D-815621996DCB}"/>
    <cellStyle name="20% - Ênfase5 8 2 3" xfId="1589" xr:uid="{36693386-E5E7-47A2-9E8B-DE3A9777F74B}"/>
    <cellStyle name="20% - Ênfase5 8 2 3 2" xfId="3695" xr:uid="{A7277A07-657C-4907-868C-D798EA9CA4B0}"/>
    <cellStyle name="20% - Ênfase5 8 2 3 2 2" xfId="7901" xr:uid="{AB3832BB-B2AF-4AC0-95E4-17A10FF59165}"/>
    <cellStyle name="20% - Ênfase5 8 2 3 3" xfId="5805" xr:uid="{1C79A295-6EAE-4A78-8F1A-4BC89F261EA2}"/>
    <cellStyle name="20% - Ênfase5 8 2 4" xfId="2640" xr:uid="{B06C5C8D-79CF-4726-8B4E-FA58411E528C}"/>
    <cellStyle name="20% - Ênfase5 8 2 4 2" xfId="6846" xr:uid="{D369688B-9B4E-4B0E-B9BD-A4E44C4EACEC}"/>
    <cellStyle name="20% - Ênfase5 8 2 5" xfId="4750" xr:uid="{ABE37AB1-33EE-4C04-AEE0-0B799452BE4D}"/>
    <cellStyle name="20% - Ênfase5 8 3" xfId="742" xr:uid="{A8F1C2BF-C964-460D-9A09-AD8D757A9683}"/>
    <cellStyle name="20% - Ênfase5 8 3 2" xfId="1811" xr:uid="{BDD97DF1-DF9F-4100-B604-B1DC0FE5BFCC}"/>
    <cellStyle name="20% - Ênfase5 8 3 2 2" xfId="3917" xr:uid="{2B1E05EC-C886-43F4-85F5-9C001AFFF9FC}"/>
    <cellStyle name="20% - Ênfase5 8 3 2 2 2" xfId="8123" xr:uid="{D31AE487-0D02-4A05-B470-889B746C7925}"/>
    <cellStyle name="20% - Ênfase5 8 3 2 3" xfId="6027" xr:uid="{956D3BB4-AB18-4CBB-9028-46B298D88EF6}"/>
    <cellStyle name="20% - Ênfase5 8 3 3" xfId="2862" xr:uid="{D314CA20-80BE-4297-B970-9CBCFD84F741}"/>
    <cellStyle name="20% - Ênfase5 8 3 3 2" xfId="7068" xr:uid="{771764DF-9D44-4324-AC58-D79AF76E9FDC}"/>
    <cellStyle name="20% - Ênfase5 8 3 4" xfId="4972" xr:uid="{EDB98CB4-5971-4E76-9D4A-EC0C83DD5EE2}"/>
    <cellStyle name="20% - Ênfase5 8 4" xfId="1356" xr:uid="{4A943366-0C96-4DDC-B349-0305D020818F}"/>
    <cellStyle name="20% - Ênfase5 8 4 2" xfId="3462" xr:uid="{4EFAC8C6-3D88-456D-9220-4EA32EFAE9D9}"/>
    <cellStyle name="20% - Ênfase5 8 4 2 2" xfId="7668" xr:uid="{A03DEBD2-3F83-4C99-AAAF-5E559886C9D8}"/>
    <cellStyle name="20% - Ênfase5 8 4 3" xfId="5572" xr:uid="{5829A80C-5F47-4A44-BCEC-E6C99B9E8B68}"/>
    <cellStyle name="20% - Ênfase5 8 5" xfId="2407" xr:uid="{A42DD2E3-5897-48ED-A48B-4F35A90C01B5}"/>
    <cellStyle name="20% - Ênfase5 8 5 2" xfId="6613" xr:uid="{26EFD4DB-653C-4B79-A3F4-3030B8FFC14D}"/>
    <cellStyle name="20% - Ênfase5 8 6" xfId="4517" xr:uid="{E673F6B0-D234-4DB4-A19D-23323F1D253E}"/>
    <cellStyle name="20% - Ênfase5 9" xfId="288" xr:uid="{5C6E5F28-9D42-43ED-914C-B2C13A30320B}"/>
    <cellStyle name="20% - Ênfase5 9 2" xfId="527" xr:uid="{ED5BE35C-9EFE-4065-8B19-3E4D685EB763}"/>
    <cellStyle name="20% - Ênfase5 9 2 2" xfId="989" xr:uid="{5D6DAD3A-191E-4DBA-A8E5-418F809C1F78}"/>
    <cellStyle name="20% - Ênfase5 9 2 2 2" xfId="2057" xr:uid="{0A79817D-EB59-40DF-9357-9478838FDBEE}"/>
    <cellStyle name="20% - Ênfase5 9 2 2 2 2" xfId="4163" xr:uid="{45E22F35-7EDD-4A0D-B512-5A6DF28BC4CC}"/>
    <cellStyle name="20% - Ênfase5 9 2 2 2 2 2" xfId="8369" xr:uid="{FD647666-7ACB-40AA-BA1B-003D081912F8}"/>
    <cellStyle name="20% - Ênfase5 9 2 2 2 3" xfId="6273" xr:uid="{B66EF462-C3DD-4E40-B8C4-1227E696BE65}"/>
    <cellStyle name="20% - Ênfase5 9 2 2 3" xfId="3108" xr:uid="{E91302E7-4AC4-489F-92F9-20D2E5F247B7}"/>
    <cellStyle name="20% - Ênfase5 9 2 2 3 2" xfId="7314" xr:uid="{0DD08FFE-FBB2-40D8-8771-67B8F4C3FAFA}"/>
    <cellStyle name="20% - Ênfase5 9 2 2 4" xfId="5218" xr:uid="{F24253FE-5DF6-4EB0-B256-37E4912A6DB5}"/>
    <cellStyle name="20% - Ênfase5 9 2 3" xfId="1603" xr:uid="{D2115AA4-DC26-4EAB-866F-F9CB64C88DF1}"/>
    <cellStyle name="20% - Ênfase5 9 2 3 2" xfId="3709" xr:uid="{FA7861EE-111D-45EE-956E-2AEAF18B4F93}"/>
    <cellStyle name="20% - Ênfase5 9 2 3 2 2" xfId="7915" xr:uid="{470E5874-6F85-43BC-A490-AF49E771BDAC}"/>
    <cellStyle name="20% - Ênfase5 9 2 3 3" xfId="5819" xr:uid="{3964DF2C-4DF4-49FD-B220-79C6E9DFE2E8}"/>
    <cellStyle name="20% - Ênfase5 9 2 4" xfId="2654" xr:uid="{F6311E11-75D7-432B-8956-EC8F15581F2D}"/>
    <cellStyle name="20% - Ênfase5 9 2 4 2" xfId="6860" xr:uid="{8D2AB81A-7271-4E66-B63C-15DA67BCC386}"/>
    <cellStyle name="20% - Ênfase5 9 2 5" xfId="4764" xr:uid="{CD829B06-2D2A-483D-8AC0-F1D6C949DE75}"/>
    <cellStyle name="20% - Ênfase5 9 3" xfId="756" xr:uid="{BD593F6A-E0D3-43CB-AFFB-481D245F11AC}"/>
    <cellStyle name="20% - Ênfase5 9 3 2" xfId="1825" xr:uid="{C600B1EA-8A88-4F43-8F6C-D8D53F61E7D5}"/>
    <cellStyle name="20% - Ênfase5 9 3 2 2" xfId="3931" xr:uid="{E11CBF07-4CCD-4316-82EF-A77E915EB4D4}"/>
    <cellStyle name="20% - Ênfase5 9 3 2 2 2" xfId="8137" xr:uid="{8F262E20-6A90-4B6E-B01F-2D7852C8AE1B}"/>
    <cellStyle name="20% - Ênfase5 9 3 2 3" xfId="6041" xr:uid="{6145717D-85E3-42B2-A4EE-E40BC930B919}"/>
    <cellStyle name="20% - Ênfase5 9 3 3" xfId="2876" xr:uid="{62B2F7C7-FCDE-45CB-8709-D1FF5341109F}"/>
    <cellStyle name="20% - Ênfase5 9 3 3 2" xfId="7082" xr:uid="{2E786313-ABC6-434D-B3CF-2B34B3AA8D28}"/>
    <cellStyle name="20% - Ênfase5 9 3 4" xfId="4986" xr:uid="{CCAC95BA-F674-40F9-B47E-81D34EF48A49}"/>
    <cellStyle name="20% - Ênfase5 9 4" xfId="1370" xr:uid="{FC944FE5-FAA5-4A02-A86E-089D5F3746C2}"/>
    <cellStyle name="20% - Ênfase5 9 4 2" xfId="3476" xr:uid="{58E5CB80-2C1A-49EC-B3D0-7EA53D2B27BF}"/>
    <cellStyle name="20% - Ênfase5 9 4 2 2" xfId="7682" xr:uid="{B99641C2-78C7-48F8-BBB8-C5C8ACC7C961}"/>
    <cellStyle name="20% - Ênfase5 9 4 3" xfId="5586" xr:uid="{01AF55E7-4A1B-4283-A73C-2179AC8175D0}"/>
    <cellStyle name="20% - Ênfase5 9 5" xfId="2421" xr:uid="{E1DB6A0A-3BD1-4B7B-8D3C-185C64966861}"/>
    <cellStyle name="20% - Ênfase5 9 5 2" xfId="6627" xr:uid="{6D7EBF91-9292-472A-91F1-79826944F123}"/>
    <cellStyle name="20% - Ênfase5 9 6" xfId="4531" xr:uid="{BCDDD17E-8DC9-4D9F-973F-FCC536B81E41}"/>
    <cellStyle name="20% - Ênfase6 10" xfId="315" xr:uid="{B2A12849-F4BB-4EAC-8073-2332426890FB}"/>
    <cellStyle name="20% - Ênfase6 10 2" xfId="552" xr:uid="{232B81A4-4CC2-47D6-B83D-C9AE534BBD37}"/>
    <cellStyle name="20% - Ênfase6 10 2 2" xfId="1014" xr:uid="{DA780907-3CDC-4FD7-8DF2-50999056AEBD}"/>
    <cellStyle name="20% - Ênfase6 10 2 2 2" xfId="2082" xr:uid="{BD3260CF-7590-4ADD-B39D-5663988E30C3}"/>
    <cellStyle name="20% - Ênfase6 10 2 2 2 2" xfId="4188" xr:uid="{582A8385-9924-4F02-B538-917FD1527315}"/>
    <cellStyle name="20% - Ênfase6 10 2 2 2 2 2" xfId="8394" xr:uid="{B305C74C-7901-4BF3-AAAE-FD4A7CF2F661}"/>
    <cellStyle name="20% - Ênfase6 10 2 2 2 3" xfId="6298" xr:uid="{BD8D97CD-CA43-42B6-BCBE-1ED57FE9B44A}"/>
    <cellStyle name="20% - Ênfase6 10 2 2 3" xfId="3133" xr:uid="{BF1B2D41-D9E9-4282-972A-2226FE5E131C}"/>
    <cellStyle name="20% - Ênfase6 10 2 2 3 2" xfId="7339" xr:uid="{A86095DF-4D52-4B07-A9EA-EFEF85246A2F}"/>
    <cellStyle name="20% - Ênfase6 10 2 2 4" xfId="5243" xr:uid="{039DA186-8AB4-4120-BA75-DB03FC921C8C}"/>
    <cellStyle name="20% - Ênfase6 10 2 3" xfId="1628" xr:uid="{4421E724-651A-479E-B492-03C8991D8A8C}"/>
    <cellStyle name="20% - Ênfase6 10 2 3 2" xfId="3734" xr:uid="{BB16BD05-8380-4988-B812-D6C60E1CECAA}"/>
    <cellStyle name="20% - Ênfase6 10 2 3 2 2" xfId="7940" xr:uid="{A41D54ED-46ED-44D8-A905-D00FCD11F962}"/>
    <cellStyle name="20% - Ênfase6 10 2 3 3" xfId="5844" xr:uid="{0928147C-E3D6-497B-A689-44184A08CEF6}"/>
    <cellStyle name="20% - Ênfase6 10 2 4" xfId="2679" xr:uid="{04FC8D7D-AC70-4724-A3A0-F20DEA0F198C}"/>
    <cellStyle name="20% - Ênfase6 10 2 4 2" xfId="6885" xr:uid="{BA47999A-F59B-4423-A2EB-306EC36E0476}"/>
    <cellStyle name="20% - Ênfase6 10 2 5" xfId="4789" xr:uid="{89AA36D7-B191-44E3-812F-3FEC0065D1F5}"/>
    <cellStyle name="20% - Ênfase6 10 3" xfId="781" xr:uid="{FA30D0C4-222B-43B8-A0BA-3C243E42C693}"/>
    <cellStyle name="20% - Ênfase6 10 3 2" xfId="1850" xr:uid="{F83CE6CD-8127-4D0F-B17D-8A781B538542}"/>
    <cellStyle name="20% - Ênfase6 10 3 2 2" xfId="3956" xr:uid="{F36211DE-24D7-476D-A56E-009F2F236D7A}"/>
    <cellStyle name="20% - Ênfase6 10 3 2 2 2" xfId="8162" xr:uid="{75063228-C383-4EA9-90AD-19EE6A886A3B}"/>
    <cellStyle name="20% - Ênfase6 10 3 2 3" xfId="6066" xr:uid="{8C72962C-76FA-485F-B79E-B72B58770003}"/>
    <cellStyle name="20% - Ênfase6 10 3 3" xfId="2901" xr:uid="{99BA79D7-10C3-4F3D-AC15-9477A58A38F1}"/>
    <cellStyle name="20% - Ênfase6 10 3 3 2" xfId="7107" xr:uid="{C153F1C5-8326-46ED-98AA-DA9EA734167B}"/>
    <cellStyle name="20% - Ênfase6 10 3 4" xfId="5011" xr:uid="{3C511F40-3B77-45D3-9E30-D72A05EE4ED7}"/>
    <cellStyle name="20% - Ênfase6 10 4" xfId="1395" xr:uid="{CA028F93-022C-4442-A8B2-3934D35D8514}"/>
    <cellStyle name="20% - Ênfase6 10 4 2" xfId="3501" xr:uid="{FC2B5AF7-945E-4766-8321-DE52AA6B9AD6}"/>
    <cellStyle name="20% - Ênfase6 10 4 2 2" xfId="7707" xr:uid="{35BB98CB-6E24-40AB-8013-5441A92E4D17}"/>
    <cellStyle name="20% - Ênfase6 10 4 3" xfId="5611" xr:uid="{B747193D-6CED-4039-9ADC-BBFC24A4B0B0}"/>
    <cellStyle name="20% - Ênfase6 10 5" xfId="2446" xr:uid="{FCDE00DA-D3D3-454E-9E81-51829726F39D}"/>
    <cellStyle name="20% - Ênfase6 10 5 2" xfId="6652" xr:uid="{F1BE2698-E6C6-4515-8900-E5A7DB394952}"/>
    <cellStyle name="20% - Ênfase6 10 6" xfId="4556" xr:uid="{0DB747F7-2028-4776-BC14-BB1843A48352}"/>
    <cellStyle name="20% - Ênfase6 11" xfId="335" xr:uid="{31FD20B1-5455-4CE1-9743-1C867B6208E0}"/>
    <cellStyle name="20% - Ênfase6 11 2" xfId="799" xr:uid="{A18ED75B-B8B8-42B9-AEB6-61E99D38A02C}"/>
    <cellStyle name="20% - Ênfase6 11 2 2" xfId="1868" xr:uid="{982EC78B-FC0B-4E95-93F4-9E419EC8756D}"/>
    <cellStyle name="20% - Ênfase6 11 2 2 2" xfId="3974" xr:uid="{F35E3864-90E0-4FE3-BCA3-D0D8338E2C8A}"/>
    <cellStyle name="20% - Ênfase6 11 2 2 2 2" xfId="8180" xr:uid="{1AE407C2-804D-4327-B629-274B4F4E8AC9}"/>
    <cellStyle name="20% - Ênfase6 11 2 2 3" xfId="6084" xr:uid="{681D9A4A-5AD2-4FFE-951E-6F5FD1B391D4}"/>
    <cellStyle name="20% - Ênfase6 11 2 3" xfId="2919" xr:uid="{526AFE20-6A9B-440E-9078-6DBC8D705700}"/>
    <cellStyle name="20% - Ênfase6 11 2 3 2" xfId="7125" xr:uid="{BBF6421A-D788-402F-BDA3-FC3C740F711F}"/>
    <cellStyle name="20% - Ênfase6 11 2 4" xfId="5029" xr:uid="{268EB7B3-8F6A-4CEA-9F9A-1BD9F31214EF}"/>
    <cellStyle name="20% - Ênfase6 11 3" xfId="1414" xr:uid="{B47F1B65-84DA-485E-BADE-820A71332779}"/>
    <cellStyle name="20% - Ênfase6 11 3 2" xfId="3520" xr:uid="{10888B76-5302-4F36-8676-7D6C3002F530}"/>
    <cellStyle name="20% - Ênfase6 11 3 2 2" xfId="7726" xr:uid="{10076AB7-3485-452F-829A-804DD2A256E2}"/>
    <cellStyle name="20% - Ênfase6 11 3 3" xfId="5630" xr:uid="{68E0DD91-D513-4BA5-A406-B34EF0CCCC63}"/>
    <cellStyle name="20% - Ênfase6 11 4" xfId="2465" xr:uid="{29BB3B3E-91EF-4C26-BE37-294A6CAD33BA}"/>
    <cellStyle name="20% - Ênfase6 11 4 2" xfId="6671" xr:uid="{EE9C3AAE-AC3B-4352-A085-AC655B3F62BE}"/>
    <cellStyle name="20% - Ênfase6 11 5" xfId="4575" xr:uid="{4F28331D-5FBC-4F7E-A9E8-12986D22A506}"/>
    <cellStyle name="20% - Ênfase6 12" xfId="700" xr:uid="{6BFF5B7B-B77E-4C9A-96FA-5407780046A0}"/>
    <cellStyle name="20% - Ênfase6 12 2" xfId="1769" xr:uid="{6F002D11-B537-497B-880B-DF3AF4E7DB3E}"/>
    <cellStyle name="20% - Ênfase6 12 2 2" xfId="3875" xr:uid="{02F922F1-074B-4FA6-98AC-8F3E19A33A66}"/>
    <cellStyle name="20% - Ênfase6 12 2 2 2" xfId="8081" xr:uid="{02123F08-8A35-4AAC-8430-0D83058392FC}"/>
    <cellStyle name="20% - Ênfase6 12 2 3" xfId="5985" xr:uid="{59B7DA04-AD96-4C04-9E22-5DB6759F8813}"/>
    <cellStyle name="20% - Ênfase6 12 3" xfId="2820" xr:uid="{E6468A51-BBAA-4E11-A73A-C9892B4934E2}"/>
    <cellStyle name="20% - Ênfase6 12 3 2" xfId="7026" xr:uid="{BD5A9F76-E949-4585-83F8-FB8CE85DCAC3}"/>
    <cellStyle name="20% - Ênfase6 12 4" xfId="4930" xr:uid="{D26C28AC-6182-4B4C-83E5-233C102AC264}"/>
    <cellStyle name="20% - Ênfase6 13" xfId="1171" xr:uid="{2EA594E6-6DF9-48DD-9148-E16706D563F8}"/>
    <cellStyle name="20% - Ênfase6 13 2" xfId="3287" xr:uid="{673664F5-6EEC-44DA-8ED2-32AECF8D54BD}"/>
    <cellStyle name="20% - Ênfase6 13 2 2" xfId="7493" xr:uid="{C9A27A68-E99F-44A8-91EF-E69F695B8265}"/>
    <cellStyle name="20% - Ênfase6 13 3" xfId="5397" xr:uid="{5B968514-AA87-4F3F-9749-64037470FD83}"/>
    <cellStyle name="20% - Ênfase6 14" xfId="2222" xr:uid="{10513884-E4FF-4C49-A6A5-3373A5745054}"/>
    <cellStyle name="20% - Ênfase6 14 2" xfId="6438" xr:uid="{8FA7297C-C968-4706-911B-E8F9C3C508A4}"/>
    <cellStyle name="20% - Ênfase6 15" xfId="4330" xr:uid="{59727407-63B9-4DE2-A00E-3F6AE963D7D7}"/>
    <cellStyle name="20% - Ênfase6 2" xfId="100" xr:uid="{41F2EE22-9957-4195-8EB9-E8CADC978C87}"/>
    <cellStyle name="20% - Ênfase6 2 2" xfId="101" xr:uid="{5FCB23DA-149F-4A66-B51F-431AC25BA800}"/>
    <cellStyle name="20% - Ênfase6 2 2 2" xfId="375" xr:uid="{64C5880E-83E2-4C72-8660-7AA7ABE1E194}"/>
    <cellStyle name="20% - Ênfase6 2 2 2 2" xfId="838" xr:uid="{24747762-8840-44A3-8399-92D748C0682F}"/>
    <cellStyle name="20% - Ênfase6 2 2 2 2 2" xfId="1906" xr:uid="{7C4A6515-7F44-4C97-828C-22A723B080FD}"/>
    <cellStyle name="20% - Ênfase6 2 2 2 2 2 2" xfId="4012" xr:uid="{19582A43-CCE3-4170-A20A-DD9592D91ABF}"/>
    <cellStyle name="20% - Ênfase6 2 2 2 2 2 2 2" xfId="8218" xr:uid="{E8AD6788-36F9-4194-83A5-3A601E9989E2}"/>
    <cellStyle name="20% - Ênfase6 2 2 2 2 2 3" xfId="6122" xr:uid="{FB841DAD-25F4-4CCC-801F-D6D1653BC1BB}"/>
    <cellStyle name="20% - Ênfase6 2 2 2 2 3" xfId="2957" xr:uid="{C79243FD-ECBE-494D-8ED4-F789373587E0}"/>
    <cellStyle name="20% - Ênfase6 2 2 2 2 3 2" xfId="7163" xr:uid="{A82179F7-1B36-4A19-A1FA-032304EEB99D}"/>
    <cellStyle name="20% - Ênfase6 2 2 2 2 4" xfId="5067" xr:uid="{C44A1F6F-9E78-43CA-B5DF-A18AFFC1FF9C}"/>
    <cellStyle name="20% - Ênfase6 2 2 2 3" xfId="1452" xr:uid="{4C2BC39F-D1FF-46A2-94AD-00EF0B71EC0A}"/>
    <cellStyle name="20% - Ênfase6 2 2 2 3 2" xfId="3558" xr:uid="{7036715F-ADF7-4286-98AD-B088996F27CA}"/>
    <cellStyle name="20% - Ênfase6 2 2 2 3 2 2" xfId="7764" xr:uid="{F981C98E-535E-4B8D-8CC8-30AFC9709F2C}"/>
    <cellStyle name="20% - Ênfase6 2 2 2 3 3" xfId="5668" xr:uid="{A306FD0B-D005-4F91-A5C4-49367EE95096}"/>
    <cellStyle name="20% - Ênfase6 2 2 2 4" xfId="2503" xr:uid="{C85BE157-E79E-4B2B-A5BE-32B04739A285}"/>
    <cellStyle name="20% - Ênfase6 2 2 2 4 2" xfId="6709" xr:uid="{B2866078-3265-4D36-943D-BDABEB99E73E}"/>
    <cellStyle name="20% - Ênfase6 2 2 2 5" xfId="4613" xr:uid="{3A304B86-AB84-452A-A3DF-BF20FFC9C3FC}"/>
    <cellStyle name="20% - Ênfase6 2 2 3" xfId="606" xr:uid="{25AA1849-5A63-4FD7-9A01-8066FCE2AC0B}"/>
    <cellStyle name="20% - Ênfase6 2 2 3 2" xfId="1680" xr:uid="{46DA7B77-AE5C-45FC-B655-372CA15E2E61}"/>
    <cellStyle name="20% - Ênfase6 2 2 3 2 2" xfId="3786" xr:uid="{62F65103-1B96-4D86-9451-B53B3CA3F944}"/>
    <cellStyle name="20% - Ênfase6 2 2 3 2 2 2" xfId="7992" xr:uid="{1591CA83-3F3C-4684-AF3A-83C1EAC54C3A}"/>
    <cellStyle name="20% - Ênfase6 2 2 3 2 3" xfId="5896" xr:uid="{E4DBB261-9FE9-4893-BF6B-444443903201}"/>
    <cellStyle name="20% - Ênfase6 2 2 3 3" xfId="2731" xr:uid="{20155003-F74F-4A20-91BF-C8CE127FE1C8}"/>
    <cellStyle name="20% - Ênfase6 2 2 3 3 2" xfId="6937" xr:uid="{633F6975-40C3-4BCE-8B6C-F0E1B73E982A}"/>
    <cellStyle name="20% - Ênfase6 2 2 3 4" xfId="4841" xr:uid="{D6AD923A-E73B-4DE0-A378-8C4A8AC07576}"/>
    <cellStyle name="20% - Ênfase6 2 2 4" xfId="1066" xr:uid="{520085D0-B78E-4458-BE27-B6F0D1A392B8}"/>
    <cellStyle name="20% - Ênfase6 2 2 4 2" xfId="2133" xr:uid="{45998604-C8E9-4792-9DB4-10547617590B}"/>
    <cellStyle name="20% - Ênfase6 2 2 4 2 2" xfId="4239" xr:uid="{716DCDE3-DB40-445A-80AD-81544A59D868}"/>
    <cellStyle name="20% - Ênfase6 2 2 4 2 2 2" xfId="8445" xr:uid="{4FE0AADC-712F-467F-8C81-15C4D094095B}"/>
    <cellStyle name="20% - Ênfase6 2 2 4 2 3" xfId="6349" xr:uid="{E86A381C-9AFE-4A2F-85FF-9D454B3522E0}"/>
    <cellStyle name="20% - Ênfase6 2 2 4 3" xfId="3184" xr:uid="{4BFA3AC4-8A3B-431C-AD58-5B65355CF90D}"/>
    <cellStyle name="20% - Ênfase6 2 2 4 3 2" xfId="7390" xr:uid="{2CB96CF3-FE5B-4A2C-AEA1-5DE9CD3E49A8}"/>
    <cellStyle name="20% - Ênfase6 2 2 4 4" xfId="5294" xr:uid="{0CA2E67F-1002-4894-86D8-80FC8FDDCF47}"/>
    <cellStyle name="20% - Ênfase6 2 2 5" xfId="1210" xr:uid="{44597D4E-451C-4184-BD69-EDF0F6D93B14}"/>
    <cellStyle name="20% - Ênfase6 2 2 5 2" xfId="3325" xr:uid="{16331CC3-2869-4B6E-8740-66748C70D007}"/>
    <cellStyle name="20% - Ênfase6 2 2 5 2 2" xfId="7531" xr:uid="{709EC01C-FDD9-42D5-BC77-98F5DFF20AED}"/>
    <cellStyle name="20% - Ênfase6 2 2 5 3" xfId="5435" xr:uid="{DF745F13-9748-4F86-889D-10358E865C95}"/>
    <cellStyle name="20% - Ênfase6 2 2 6" xfId="2261" xr:uid="{979FFFF0-2F12-4616-B6DE-9C9F27E9675F}"/>
    <cellStyle name="20% - Ênfase6 2 2 6 2" xfId="6476" xr:uid="{8F1D3C1C-A94B-45EC-AC40-FB213035C264}"/>
    <cellStyle name="20% - Ênfase6 2 2 7" xfId="4371" xr:uid="{84743812-C357-403A-BA60-96C2B4144CDB}"/>
    <cellStyle name="20% - Ênfase6 2 3" xfId="374" xr:uid="{F20D7189-EC77-499D-B383-087C6965322C}"/>
    <cellStyle name="20% - Ênfase6 2 3 2" xfId="837" xr:uid="{92BA1F33-2290-4B5E-BDFD-1A637A18A6F4}"/>
    <cellStyle name="20% - Ênfase6 2 3 2 2" xfId="1905" xr:uid="{6D4FFA34-5E86-45B0-BF75-D895AC1ECDDB}"/>
    <cellStyle name="20% - Ênfase6 2 3 2 2 2" xfId="4011" xr:uid="{FCBA6057-766A-4F86-A65C-29A6370B4B1C}"/>
    <cellStyle name="20% - Ênfase6 2 3 2 2 2 2" xfId="8217" xr:uid="{14828049-2DB0-4BC1-9C3D-F635F1C46BF1}"/>
    <cellStyle name="20% - Ênfase6 2 3 2 2 3" xfId="6121" xr:uid="{7245B614-3979-430A-A4CF-DA5EE6C312BA}"/>
    <cellStyle name="20% - Ênfase6 2 3 2 3" xfId="2956" xr:uid="{F6E50A31-DFED-478B-8EF7-806F16BB334C}"/>
    <cellStyle name="20% - Ênfase6 2 3 2 3 2" xfId="7162" xr:uid="{E198401D-AD6C-43E0-8435-84C56DE1E1D4}"/>
    <cellStyle name="20% - Ênfase6 2 3 2 4" xfId="5066" xr:uid="{0691BD4E-1209-40D6-83A4-CCFF6D285D70}"/>
    <cellStyle name="20% - Ênfase6 2 3 3" xfId="1451" xr:uid="{2DA9B4B8-3543-4EA1-ADF5-B3B484906B24}"/>
    <cellStyle name="20% - Ênfase6 2 3 3 2" xfId="3557" xr:uid="{E0C814A4-CFCE-49E8-B8F3-EF36C1C29329}"/>
    <cellStyle name="20% - Ênfase6 2 3 3 2 2" xfId="7763" xr:uid="{D58AA81A-2948-45E9-B8BB-5F07AB09B2E1}"/>
    <cellStyle name="20% - Ênfase6 2 3 3 3" xfId="5667" xr:uid="{00CDDC67-8D9B-4938-AB43-BAAB29B9F267}"/>
    <cellStyle name="20% - Ênfase6 2 3 4" xfId="2502" xr:uid="{F522D531-43C3-46A1-AE7C-B620EC68E632}"/>
    <cellStyle name="20% - Ênfase6 2 3 4 2" xfId="6708" xr:uid="{70FC6045-329B-4F03-B8E3-EC25CEB338A3}"/>
    <cellStyle name="20% - Ênfase6 2 3 5" xfId="4612" xr:uid="{814F22DB-4D82-4F77-95B2-AE1AD301E86D}"/>
    <cellStyle name="20% - Ênfase6 2 4" xfId="605" xr:uid="{F0F85C63-3A61-4714-A1B7-E0448D9F918E}"/>
    <cellStyle name="20% - Ênfase6 2 4 2" xfId="1679" xr:uid="{4C2313BA-360D-464A-AE43-13CFB41D4205}"/>
    <cellStyle name="20% - Ênfase6 2 4 2 2" xfId="3785" xr:uid="{68EFF55A-2B92-4EE7-A687-E96C48DA282B}"/>
    <cellStyle name="20% - Ênfase6 2 4 2 2 2" xfId="7991" xr:uid="{852A8088-5FD5-4F28-B332-3E0E029FF411}"/>
    <cellStyle name="20% - Ênfase6 2 4 2 3" xfId="5895" xr:uid="{4C634475-D00F-4E38-9B4A-0E31EBB3E0FE}"/>
    <cellStyle name="20% - Ênfase6 2 4 3" xfId="2730" xr:uid="{291CBFA3-5336-4689-8B54-D3EEC8C2F9EE}"/>
    <cellStyle name="20% - Ênfase6 2 4 3 2" xfId="6936" xr:uid="{06A8E41B-6DF1-42D2-86B2-B68FCFB0A1A8}"/>
    <cellStyle name="20% - Ênfase6 2 4 4" xfId="4840" xr:uid="{CA7D9460-243B-45A8-A36F-3863FD6B7A5B}"/>
    <cellStyle name="20% - Ênfase6 2 5" xfId="1065" xr:uid="{74C4DD4D-3D7F-4757-B0CB-B3C191C2D650}"/>
    <cellStyle name="20% - Ênfase6 2 5 2" xfId="2132" xr:uid="{10525B02-25A3-42A9-82AE-57C961B862C4}"/>
    <cellStyle name="20% - Ênfase6 2 5 2 2" xfId="4238" xr:uid="{1D948E0C-FDEF-4383-A7BF-F7049C928C4B}"/>
    <cellStyle name="20% - Ênfase6 2 5 2 2 2" xfId="8444" xr:uid="{388B4C86-2E43-4C1A-9708-A019F4863E68}"/>
    <cellStyle name="20% - Ênfase6 2 5 2 3" xfId="6348" xr:uid="{C3DC8E11-3847-421B-9B64-EDBD53DCD052}"/>
    <cellStyle name="20% - Ênfase6 2 5 3" xfId="3183" xr:uid="{7B5A8052-30D2-411B-A18D-80EE9FE579AB}"/>
    <cellStyle name="20% - Ênfase6 2 5 3 2" xfId="7389" xr:uid="{4FB92C07-04A7-40D9-AFF7-60162C92FB04}"/>
    <cellStyle name="20% - Ênfase6 2 5 4" xfId="5293" xr:uid="{1FAB416D-79F7-4AA0-A57E-34ECBD93F868}"/>
    <cellStyle name="20% - Ênfase6 2 6" xfId="1209" xr:uid="{68B42955-B0A7-402A-B541-1310D8E69CDA}"/>
    <cellStyle name="20% - Ênfase6 2 6 2" xfId="3324" xr:uid="{43DF7B4A-881E-41E2-9C44-BCA3DA06933A}"/>
    <cellStyle name="20% - Ênfase6 2 6 2 2" xfId="7530" xr:uid="{6688C48B-179E-488F-8C4E-51A5DD1A93CE}"/>
    <cellStyle name="20% - Ênfase6 2 6 3" xfId="5434" xr:uid="{F166A20C-6E30-4DCC-ACB5-68ABE0BD2379}"/>
    <cellStyle name="20% - Ênfase6 2 7" xfId="2260" xr:uid="{BF3BE435-24A4-49BA-B81D-ECE131C8FB89}"/>
    <cellStyle name="20% - Ênfase6 2 7 2" xfId="6475" xr:uid="{7202754F-CBA3-4FEA-80F6-C079C29E05CE}"/>
    <cellStyle name="20% - Ênfase6 2 8" xfId="4370" xr:uid="{64051B2C-0B08-4E20-8665-5E9394C9DD62}"/>
    <cellStyle name="20% - Ênfase6 3" xfId="102" xr:uid="{43D5D2CA-67F1-4400-BE78-398A232D7B71}"/>
    <cellStyle name="20% - Ênfase6 3 2" xfId="103" xr:uid="{F62184FE-CEB0-45AA-85B9-01D4C60CA3FA}"/>
    <cellStyle name="20% - Ênfase6 3 2 2" xfId="377" xr:uid="{CCBA6C8E-5281-4016-A6CD-029928FEB1B4}"/>
    <cellStyle name="20% - Ênfase6 3 2 2 2" xfId="840" xr:uid="{A091A953-877A-415F-98E6-9EE6B69BBB91}"/>
    <cellStyle name="20% - Ênfase6 3 2 2 2 2" xfId="1908" xr:uid="{9531B5D2-4D54-4379-8ACA-DE8B746C5909}"/>
    <cellStyle name="20% - Ênfase6 3 2 2 2 2 2" xfId="4014" xr:uid="{E89789D5-4F6E-42F9-89A6-DCC03EC185DA}"/>
    <cellStyle name="20% - Ênfase6 3 2 2 2 2 2 2" xfId="8220" xr:uid="{3BCD6841-E844-40A4-A920-7AD849E85A38}"/>
    <cellStyle name="20% - Ênfase6 3 2 2 2 2 3" xfId="6124" xr:uid="{35B1D1D6-0AE8-4D3D-9845-2FED965222A7}"/>
    <cellStyle name="20% - Ênfase6 3 2 2 2 3" xfId="2959" xr:uid="{D87E3E86-5DFA-4249-9FEA-1BD0BF4B9CA8}"/>
    <cellStyle name="20% - Ênfase6 3 2 2 2 3 2" xfId="7165" xr:uid="{16A859DE-CFA5-4D65-8D36-A817835B6ADE}"/>
    <cellStyle name="20% - Ênfase6 3 2 2 2 4" xfId="5069" xr:uid="{077CDA8C-D9C8-4A57-B21D-190684EC8412}"/>
    <cellStyle name="20% - Ênfase6 3 2 2 3" xfId="1454" xr:uid="{B7A0D22F-E27A-40B6-9750-500235DB592F}"/>
    <cellStyle name="20% - Ênfase6 3 2 2 3 2" xfId="3560" xr:uid="{BC949AF3-71FA-4058-BFD9-147B39D98252}"/>
    <cellStyle name="20% - Ênfase6 3 2 2 3 2 2" xfId="7766" xr:uid="{A1C176F0-5DEE-492A-8879-3381DFB81E4F}"/>
    <cellStyle name="20% - Ênfase6 3 2 2 3 3" xfId="5670" xr:uid="{4A627A29-A138-4BF7-9E8A-803AF9730D47}"/>
    <cellStyle name="20% - Ênfase6 3 2 2 4" xfId="2505" xr:uid="{E5F70BEC-11F6-4615-B56E-515B8600285A}"/>
    <cellStyle name="20% - Ênfase6 3 2 2 4 2" xfId="6711" xr:uid="{08B4DB2C-0330-497D-9556-59F00E113C82}"/>
    <cellStyle name="20% - Ênfase6 3 2 2 5" xfId="4615" xr:uid="{DC9D94CB-50A7-4871-89CA-3EEEB3506B92}"/>
    <cellStyle name="20% - Ênfase6 3 2 3" xfId="608" xr:uid="{10DD489E-F39C-499E-B666-BF6D596B4D0E}"/>
    <cellStyle name="20% - Ênfase6 3 2 3 2" xfId="1682" xr:uid="{0AF51F66-5AA1-49CE-899D-D1688C9D5575}"/>
    <cellStyle name="20% - Ênfase6 3 2 3 2 2" xfId="3788" xr:uid="{143FCFF7-A863-474E-91DA-4524E9D29DB6}"/>
    <cellStyle name="20% - Ênfase6 3 2 3 2 2 2" xfId="7994" xr:uid="{89D19500-D81F-4445-987E-7A5724AEC613}"/>
    <cellStyle name="20% - Ênfase6 3 2 3 2 3" xfId="5898" xr:uid="{806D3A5B-9BC7-4F40-9780-501BB3ACB1F7}"/>
    <cellStyle name="20% - Ênfase6 3 2 3 3" xfId="2733" xr:uid="{D6AACB6C-87C5-4400-AC5F-C192A9BEA723}"/>
    <cellStyle name="20% - Ênfase6 3 2 3 3 2" xfId="6939" xr:uid="{0C9225E7-C6BE-4BFB-AD70-07E2CC796751}"/>
    <cellStyle name="20% - Ênfase6 3 2 3 4" xfId="4843" xr:uid="{CB8C4FB1-C401-43EC-92F4-5F1B49C46A73}"/>
    <cellStyle name="20% - Ênfase6 3 2 4" xfId="1068" xr:uid="{4D250F81-D201-4B5E-A84D-D63B54E73A31}"/>
    <cellStyle name="20% - Ênfase6 3 2 4 2" xfId="2135" xr:uid="{AB417A33-27F6-4477-8D09-F1E3A0B19DFC}"/>
    <cellStyle name="20% - Ênfase6 3 2 4 2 2" xfId="4241" xr:uid="{2AE56BC3-7FB9-42AA-AAE2-3367862542A2}"/>
    <cellStyle name="20% - Ênfase6 3 2 4 2 2 2" xfId="8447" xr:uid="{BE325374-DE79-4F28-B566-519A6B00B46D}"/>
    <cellStyle name="20% - Ênfase6 3 2 4 2 3" xfId="6351" xr:uid="{02C9DAB1-AAAA-4C98-9B31-519392F9689B}"/>
    <cellStyle name="20% - Ênfase6 3 2 4 3" xfId="3186" xr:uid="{F0CABF48-161F-453A-A0C8-33A6E8C85249}"/>
    <cellStyle name="20% - Ênfase6 3 2 4 3 2" xfId="7392" xr:uid="{2B14D239-F2E4-4D8B-88F6-838FE7BED774}"/>
    <cellStyle name="20% - Ênfase6 3 2 4 4" xfId="5296" xr:uid="{87818624-9ED0-4A1E-817E-EEC1A40D19FC}"/>
    <cellStyle name="20% - Ênfase6 3 2 5" xfId="1212" xr:uid="{F42D81DC-DFA8-4F44-8538-4753DEC8C9B4}"/>
    <cellStyle name="20% - Ênfase6 3 2 5 2" xfId="3327" xr:uid="{C8AFD65B-5821-401C-A165-C688BFADC2C2}"/>
    <cellStyle name="20% - Ênfase6 3 2 5 2 2" xfId="7533" xr:uid="{F15B74D7-B452-428B-BB69-89897902824D}"/>
    <cellStyle name="20% - Ênfase6 3 2 5 3" xfId="5437" xr:uid="{CCDF7F38-B954-4D13-B33B-73D94A5413E9}"/>
    <cellStyle name="20% - Ênfase6 3 2 6" xfId="2263" xr:uid="{F91B0E5F-AF3F-4AE3-AD75-0ABC2F8387E7}"/>
    <cellStyle name="20% - Ênfase6 3 2 6 2" xfId="6478" xr:uid="{576E3865-A462-44E9-AC50-E21449BD4A9B}"/>
    <cellStyle name="20% - Ênfase6 3 2 7" xfId="4373" xr:uid="{F0E440D8-FD05-4683-818C-C8A33B7465EA}"/>
    <cellStyle name="20% - Ênfase6 3 3" xfId="376" xr:uid="{A4E518AC-0A6F-480A-9512-39E082448B74}"/>
    <cellStyle name="20% - Ênfase6 3 3 2" xfId="839" xr:uid="{8E29CED9-989B-4D5E-BAC9-42D9B7DCE29B}"/>
    <cellStyle name="20% - Ênfase6 3 3 2 2" xfId="1907" xr:uid="{37AA9F02-B074-4734-8660-730CF904F129}"/>
    <cellStyle name="20% - Ênfase6 3 3 2 2 2" xfId="4013" xr:uid="{809F5E5F-D2CE-4F28-8C96-98577F67645A}"/>
    <cellStyle name="20% - Ênfase6 3 3 2 2 2 2" xfId="8219" xr:uid="{EBF98576-CE76-4103-8B9C-EE3D42CC3084}"/>
    <cellStyle name="20% - Ênfase6 3 3 2 2 3" xfId="6123" xr:uid="{9B6FD148-6A5B-4B11-8E60-DADDEFB7D6CA}"/>
    <cellStyle name="20% - Ênfase6 3 3 2 3" xfId="2958" xr:uid="{BD230D2F-C8A5-4320-9758-ADC2A13713AC}"/>
    <cellStyle name="20% - Ênfase6 3 3 2 3 2" xfId="7164" xr:uid="{1F7AAE73-E2FF-49E7-BE8C-BC2B679A6C06}"/>
    <cellStyle name="20% - Ênfase6 3 3 2 4" xfId="5068" xr:uid="{BBDB1AF7-9C36-4B75-8E34-983F3D50ADCE}"/>
    <cellStyle name="20% - Ênfase6 3 3 3" xfId="1453" xr:uid="{E93D1BD1-6C99-4560-8F34-80DA256B0730}"/>
    <cellStyle name="20% - Ênfase6 3 3 3 2" xfId="3559" xr:uid="{87E55C67-1FE3-4B47-99F9-6FF21E02593D}"/>
    <cellStyle name="20% - Ênfase6 3 3 3 2 2" xfId="7765" xr:uid="{89649436-21F3-46D5-8452-3E91ECA2D652}"/>
    <cellStyle name="20% - Ênfase6 3 3 3 3" xfId="5669" xr:uid="{AAF8B231-8C18-4390-90A5-06077278EBCF}"/>
    <cellStyle name="20% - Ênfase6 3 3 4" xfId="2504" xr:uid="{DAC52E22-D2A0-46C1-BD4D-70601F3EF54E}"/>
    <cellStyle name="20% - Ênfase6 3 3 4 2" xfId="6710" xr:uid="{ED67054A-706A-4042-A0E9-35B809E05BA6}"/>
    <cellStyle name="20% - Ênfase6 3 3 5" xfId="4614" xr:uid="{C1983105-9FA2-4AA8-9E57-D2EE16B9BB6F}"/>
    <cellStyle name="20% - Ênfase6 3 4" xfId="607" xr:uid="{C8DC3C89-1C47-4A16-89CE-34E93FCFF3EF}"/>
    <cellStyle name="20% - Ênfase6 3 4 2" xfId="1681" xr:uid="{C975C175-6B54-44FF-B5A9-7416D6138D03}"/>
    <cellStyle name="20% - Ênfase6 3 4 2 2" xfId="3787" xr:uid="{AD3D5400-21AA-4E29-92E0-ADAB9934871A}"/>
    <cellStyle name="20% - Ênfase6 3 4 2 2 2" xfId="7993" xr:uid="{38975A21-A863-413C-AC5F-34360AC9AE6F}"/>
    <cellStyle name="20% - Ênfase6 3 4 2 3" xfId="5897" xr:uid="{72345548-9D54-49C5-AE76-E55FE2886A78}"/>
    <cellStyle name="20% - Ênfase6 3 4 3" xfId="2732" xr:uid="{0F3EF406-7278-4AA1-BB1B-EAC587C21BA0}"/>
    <cellStyle name="20% - Ênfase6 3 4 3 2" xfId="6938" xr:uid="{0C4BDF20-7803-4BE7-AAFC-CFB731B0F9DF}"/>
    <cellStyle name="20% - Ênfase6 3 4 4" xfId="4842" xr:uid="{57FE6699-6160-44DF-8558-89C5B9F258F1}"/>
    <cellStyle name="20% - Ênfase6 3 5" xfId="1067" xr:uid="{D2103A58-D900-4572-B5E0-A5BC140FAFB5}"/>
    <cellStyle name="20% - Ênfase6 3 5 2" xfId="2134" xr:uid="{F96BAB62-AF3D-4FE6-B56D-D66EF717FB90}"/>
    <cellStyle name="20% - Ênfase6 3 5 2 2" xfId="4240" xr:uid="{0DC35F8A-094A-45C6-9CEC-FAC6D0A317C1}"/>
    <cellStyle name="20% - Ênfase6 3 5 2 2 2" xfId="8446" xr:uid="{4CAEC49A-9D40-40C2-8D41-371C64CFDF36}"/>
    <cellStyle name="20% - Ênfase6 3 5 2 3" xfId="6350" xr:uid="{541F74CF-FFA3-4B86-8E13-BDAA8BC44B9B}"/>
    <cellStyle name="20% - Ênfase6 3 5 3" xfId="3185" xr:uid="{D2137D2C-BAF2-4216-AC27-6F01789C00E7}"/>
    <cellStyle name="20% - Ênfase6 3 5 3 2" xfId="7391" xr:uid="{D4F20B28-23B4-4E45-B427-EC80EB47E64A}"/>
    <cellStyle name="20% - Ênfase6 3 5 4" xfId="5295" xr:uid="{67DB1F49-99C1-4596-B838-1B551884A1D3}"/>
    <cellStyle name="20% - Ênfase6 3 6" xfId="1211" xr:uid="{DDB895E3-AE4D-4487-A248-55CD3E599DD8}"/>
    <cellStyle name="20% - Ênfase6 3 6 2" xfId="3326" xr:uid="{3823DDB7-FEB5-4D81-9A70-B0FF5D19031C}"/>
    <cellStyle name="20% - Ênfase6 3 6 2 2" xfId="7532" xr:uid="{967D359A-86A5-46E6-AF75-E33AEE6FDD8C}"/>
    <cellStyle name="20% - Ênfase6 3 6 3" xfId="5436" xr:uid="{912034E5-5A0E-4EBF-A883-21476C08C5BB}"/>
    <cellStyle name="20% - Ênfase6 3 7" xfId="2262" xr:uid="{D47543EA-E34C-438C-BE27-84165BE99A61}"/>
    <cellStyle name="20% - Ênfase6 3 7 2" xfId="6477" xr:uid="{ADBBB6D6-E573-4DE4-9965-0D0FA94C8EC9}"/>
    <cellStyle name="20% - Ênfase6 3 8" xfId="4372" xr:uid="{C2885ABB-8BF9-423F-B0DB-57651F6B0340}"/>
    <cellStyle name="20% - Ênfase6 4" xfId="104" xr:uid="{29074B7A-8B1F-4575-A7BC-817F8B5B3BA8}"/>
    <cellStyle name="20% - Ênfase6 4 2" xfId="378" xr:uid="{2C4C0013-92A1-4C8B-9397-4F37112D0F79}"/>
    <cellStyle name="20% - Ênfase6 4 2 2" xfId="841" xr:uid="{37F9FD92-3EAC-47B1-AD7A-0BF5A0072F44}"/>
    <cellStyle name="20% - Ênfase6 4 2 2 2" xfId="1909" xr:uid="{831BC2E1-60ED-49D9-93BE-E23E26D18B90}"/>
    <cellStyle name="20% - Ênfase6 4 2 2 2 2" xfId="4015" xr:uid="{D187681D-75DB-4D04-B03D-C17FF11A438E}"/>
    <cellStyle name="20% - Ênfase6 4 2 2 2 2 2" xfId="8221" xr:uid="{5C44033F-6893-4829-A76F-68682083F3C3}"/>
    <cellStyle name="20% - Ênfase6 4 2 2 2 3" xfId="6125" xr:uid="{34900145-56AF-4365-9E6B-028AAE2BEA34}"/>
    <cellStyle name="20% - Ênfase6 4 2 2 3" xfId="2960" xr:uid="{EAB4169F-8066-450C-9D48-46BA25B04FF8}"/>
    <cellStyle name="20% - Ênfase6 4 2 2 3 2" xfId="7166" xr:uid="{378DEB06-BDD9-4759-85EF-D2BA8992027C}"/>
    <cellStyle name="20% - Ênfase6 4 2 2 4" xfId="5070" xr:uid="{F16E79BB-596F-4BAA-95AF-8BABC190B91A}"/>
    <cellStyle name="20% - Ênfase6 4 2 3" xfId="1455" xr:uid="{CA8041E2-537F-4F5D-9AF8-03A07C201B94}"/>
    <cellStyle name="20% - Ênfase6 4 2 3 2" xfId="3561" xr:uid="{79F9D39F-D19D-4CB4-8774-E99CA259CD52}"/>
    <cellStyle name="20% - Ênfase6 4 2 3 2 2" xfId="7767" xr:uid="{B6BC47E8-4D9C-43A5-A5B5-11F46D736782}"/>
    <cellStyle name="20% - Ênfase6 4 2 3 3" xfId="5671" xr:uid="{033EC399-34E8-414E-936E-BD4904C11CCA}"/>
    <cellStyle name="20% - Ênfase6 4 2 4" xfId="2506" xr:uid="{3D2BBDCC-5C12-4F86-BBF5-A48E5BCBB3FB}"/>
    <cellStyle name="20% - Ênfase6 4 2 4 2" xfId="6712" xr:uid="{A7AAC0EB-2F8F-4308-9624-6BECBEC19A74}"/>
    <cellStyle name="20% - Ênfase6 4 2 5" xfId="4616" xr:uid="{F7E288C7-D601-4A49-94E9-31B666D5B069}"/>
    <cellStyle name="20% - Ênfase6 4 3" xfId="609" xr:uid="{11BBEEA2-4B84-4AF7-9537-36D17176E2A0}"/>
    <cellStyle name="20% - Ênfase6 4 3 2" xfId="1683" xr:uid="{89BC826B-5DA4-45E7-9DDA-5605DAAB9C20}"/>
    <cellStyle name="20% - Ênfase6 4 3 2 2" xfId="3789" xr:uid="{A080053E-C981-4DF9-A5E0-387232321D54}"/>
    <cellStyle name="20% - Ênfase6 4 3 2 2 2" xfId="7995" xr:uid="{A9E3354F-6C40-4ABA-A374-1295440754B7}"/>
    <cellStyle name="20% - Ênfase6 4 3 2 3" xfId="5899" xr:uid="{1DFD44B7-5F0E-4700-BB8F-C0BAE1D94291}"/>
    <cellStyle name="20% - Ênfase6 4 3 3" xfId="2734" xr:uid="{605FC451-5E28-4BF0-B468-0D84AB025043}"/>
    <cellStyle name="20% - Ênfase6 4 3 3 2" xfId="6940" xr:uid="{E68F6534-8A5B-4352-ABDB-ACAC1A9FA620}"/>
    <cellStyle name="20% - Ênfase6 4 3 4" xfId="4844" xr:uid="{FBA5966A-4B1D-47EE-B2B9-1768D4985161}"/>
    <cellStyle name="20% - Ênfase6 4 4" xfId="1069" xr:uid="{9D90CC3F-6EA3-4567-934B-61443F3F4206}"/>
    <cellStyle name="20% - Ênfase6 4 4 2" xfId="2136" xr:uid="{1BA3019D-D89D-42FB-B92E-F1EA9D17204D}"/>
    <cellStyle name="20% - Ênfase6 4 4 2 2" xfId="4242" xr:uid="{3E2E85EC-FE24-40D0-96FB-3DD93AF1663A}"/>
    <cellStyle name="20% - Ênfase6 4 4 2 2 2" xfId="8448" xr:uid="{095F6D2E-28D8-4AE9-8D46-0B45E071B787}"/>
    <cellStyle name="20% - Ênfase6 4 4 2 3" xfId="6352" xr:uid="{67BE70CD-D0BD-4B74-826C-0E40B061D5F5}"/>
    <cellStyle name="20% - Ênfase6 4 4 3" xfId="3187" xr:uid="{7F846BA3-6237-49D1-8F54-5CEE0E280887}"/>
    <cellStyle name="20% - Ênfase6 4 4 3 2" xfId="7393" xr:uid="{FE555E30-6C3E-42FE-BD76-7F208A952044}"/>
    <cellStyle name="20% - Ênfase6 4 4 4" xfId="5297" xr:uid="{F9EAEE9B-1F88-44DA-85E3-D1C444D94E7F}"/>
    <cellStyle name="20% - Ênfase6 4 5" xfId="1213" xr:uid="{A864803D-7489-4294-A2D8-AA838D2718DC}"/>
    <cellStyle name="20% - Ênfase6 4 5 2" xfId="3328" xr:uid="{41D3F8AB-E6E6-4C7D-8018-DD4E8456B4C2}"/>
    <cellStyle name="20% - Ênfase6 4 5 2 2" xfId="7534" xr:uid="{CF807577-8440-44F8-A7E3-F764C50F2A64}"/>
    <cellStyle name="20% - Ênfase6 4 5 3" xfId="5438" xr:uid="{83033589-1AD9-4668-ACFF-54C3F7B63C45}"/>
    <cellStyle name="20% - Ênfase6 4 6" xfId="2264" xr:uid="{920E926E-28AB-4F27-978A-FF3948A52622}"/>
    <cellStyle name="20% - Ênfase6 4 6 2" xfId="6479" xr:uid="{61C1E692-E6AC-4E82-88A6-23546BB67062}"/>
    <cellStyle name="20% - Ênfase6 4 7" xfId="4374" xr:uid="{6F7B137D-A49B-41D3-A39F-AFDF9F0FA234}"/>
    <cellStyle name="20% - Ênfase6 5" xfId="105" xr:uid="{5D480155-FB53-4DE8-AE5B-8C1515A96F96}"/>
    <cellStyle name="20% - Ênfase6 5 2" xfId="379" xr:uid="{FEA26C00-C153-48FB-98CF-A02622C59D5A}"/>
    <cellStyle name="20% - Ênfase6 5 2 2" xfId="842" xr:uid="{AD60421A-1191-4241-89C4-95F3222389EE}"/>
    <cellStyle name="20% - Ênfase6 5 2 2 2" xfId="1910" xr:uid="{430E3CA4-D464-4A69-BBB3-424565D27F8F}"/>
    <cellStyle name="20% - Ênfase6 5 2 2 2 2" xfId="4016" xr:uid="{22813B51-E06B-4BF6-8A0A-50DFE227767C}"/>
    <cellStyle name="20% - Ênfase6 5 2 2 2 2 2" xfId="8222" xr:uid="{C35B64E5-268A-48A0-B2F7-794BD63CD245}"/>
    <cellStyle name="20% - Ênfase6 5 2 2 2 3" xfId="6126" xr:uid="{E2D53B52-EBB7-4B73-B980-B1F35BEA1F8A}"/>
    <cellStyle name="20% - Ênfase6 5 2 2 3" xfId="2961" xr:uid="{FE7F1C65-731C-466C-94FD-EF140719CE73}"/>
    <cellStyle name="20% - Ênfase6 5 2 2 3 2" xfId="7167" xr:uid="{83C2843A-9241-4B7D-854B-81E5CEB7ABAC}"/>
    <cellStyle name="20% - Ênfase6 5 2 2 4" xfId="5071" xr:uid="{F15A5632-B478-4466-9D88-2EFFCE38091D}"/>
    <cellStyle name="20% - Ênfase6 5 2 3" xfId="1456" xr:uid="{DC2987D5-CDC0-400A-83EA-7AD286285331}"/>
    <cellStyle name="20% - Ênfase6 5 2 3 2" xfId="3562" xr:uid="{7A67975C-C92C-48EE-AF1C-77F83A0DAD29}"/>
    <cellStyle name="20% - Ênfase6 5 2 3 2 2" xfId="7768" xr:uid="{4F8821C7-6A33-456A-8E4B-80D8606AFA4A}"/>
    <cellStyle name="20% - Ênfase6 5 2 3 3" xfId="5672" xr:uid="{8D297061-B260-4AA1-A889-0CB389CF0602}"/>
    <cellStyle name="20% - Ênfase6 5 2 4" xfId="2507" xr:uid="{275ACC0A-248C-4BC9-90E6-DF588ADC2876}"/>
    <cellStyle name="20% - Ênfase6 5 2 4 2" xfId="6713" xr:uid="{389CC2F7-5D1D-4A33-8291-3DBFB448F427}"/>
    <cellStyle name="20% - Ênfase6 5 2 5" xfId="4617" xr:uid="{936EF751-2727-47D3-A632-7C6ADDF8D369}"/>
    <cellStyle name="20% - Ênfase6 5 3" xfId="610" xr:uid="{EC832EDE-183D-4075-AD23-3FE775461C87}"/>
    <cellStyle name="20% - Ênfase6 5 3 2" xfId="1684" xr:uid="{B50EC649-32EA-4E65-9267-FC1D207AF61B}"/>
    <cellStyle name="20% - Ênfase6 5 3 2 2" xfId="3790" xr:uid="{93759D73-1F8F-439A-8276-13DF78EFF29E}"/>
    <cellStyle name="20% - Ênfase6 5 3 2 2 2" xfId="7996" xr:uid="{12CE992C-BFA9-4AFC-BE87-DEF27E0F8041}"/>
    <cellStyle name="20% - Ênfase6 5 3 2 3" xfId="5900" xr:uid="{7AF5AFB3-A083-45B5-A061-DA8DCC7700B6}"/>
    <cellStyle name="20% - Ênfase6 5 3 3" xfId="2735" xr:uid="{F02D0133-8E5A-4FDE-9125-A751E80549C1}"/>
    <cellStyle name="20% - Ênfase6 5 3 3 2" xfId="6941" xr:uid="{EABFCB2A-C7E2-4485-A31E-73CBF6978E18}"/>
    <cellStyle name="20% - Ênfase6 5 3 4" xfId="4845" xr:uid="{BD8D9306-4A7D-455C-8743-E8870920D9BF}"/>
    <cellStyle name="20% - Ênfase6 5 4" xfId="1070" xr:uid="{148A2FE7-FA77-485E-B28B-CC969A064681}"/>
    <cellStyle name="20% - Ênfase6 5 4 2" xfId="2137" xr:uid="{13F9D69B-B739-4268-B7C8-6FA6CB6BD05D}"/>
    <cellStyle name="20% - Ênfase6 5 4 2 2" xfId="4243" xr:uid="{D7967C86-701D-4AA2-8CBD-1154AB53C567}"/>
    <cellStyle name="20% - Ênfase6 5 4 2 2 2" xfId="8449" xr:uid="{85DE5B60-6931-4AFD-B595-EDEE6FB994D4}"/>
    <cellStyle name="20% - Ênfase6 5 4 2 3" xfId="6353" xr:uid="{AD168271-F678-4505-B43C-73A1910C566C}"/>
    <cellStyle name="20% - Ênfase6 5 4 3" xfId="3188" xr:uid="{26DAEA1C-2B3E-4267-BBA0-E7187FFC0419}"/>
    <cellStyle name="20% - Ênfase6 5 4 3 2" xfId="7394" xr:uid="{26F57B09-9728-4C39-8F6F-9C588E6CC3D6}"/>
    <cellStyle name="20% - Ênfase6 5 4 4" xfId="5298" xr:uid="{CB08F976-1982-4D59-BB84-D2512B6BD30F}"/>
    <cellStyle name="20% - Ênfase6 5 5" xfId="1214" xr:uid="{46337998-57A7-4370-9F92-DE3450BFF151}"/>
    <cellStyle name="20% - Ênfase6 5 5 2" xfId="3329" xr:uid="{655B3D36-C9FE-4A5F-9130-E3CA11FAEFBF}"/>
    <cellStyle name="20% - Ênfase6 5 5 2 2" xfId="7535" xr:uid="{81278D3B-2C89-4735-833B-7BB5203B6B4A}"/>
    <cellStyle name="20% - Ênfase6 5 5 3" xfId="5439" xr:uid="{D85C4CB3-0D16-4C46-B67A-CD90C0ABFDC1}"/>
    <cellStyle name="20% - Ênfase6 5 6" xfId="2265" xr:uid="{770DD317-0E64-4F0D-9E75-7EC90AFEEF91}"/>
    <cellStyle name="20% - Ênfase6 5 6 2" xfId="6480" xr:uid="{0996539F-4FDD-40C6-8584-62B87F6A8B43}"/>
    <cellStyle name="20% - Ênfase6 5 7" xfId="4375" xr:uid="{C10823BF-42E1-46DA-A7BF-15114B0C42C9}"/>
    <cellStyle name="20% - Ênfase6 6" xfId="248" xr:uid="{133E5495-EBEE-4577-B4EE-AA361628C55A}"/>
    <cellStyle name="20% - Ênfase6 6 2" xfId="487" xr:uid="{21AF3A32-99A5-491E-AE60-2CC619B31EB1}"/>
    <cellStyle name="20% - Ênfase6 6 2 2" xfId="949" xr:uid="{F12CF2B8-3C4E-4766-9E12-2EF7D25172D6}"/>
    <cellStyle name="20% - Ênfase6 6 2 2 2" xfId="2017" xr:uid="{2E17D8BA-4472-4B0D-847B-87E172724D6D}"/>
    <cellStyle name="20% - Ênfase6 6 2 2 2 2" xfId="4123" xr:uid="{CC04D73A-308B-4F20-9DA8-3820DB8A108D}"/>
    <cellStyle name="20% - Ênfase6 6 2 2 2 2 2" xfId="8329" xr:uid="{FFAAD968-F54B-4750-ABD6-3D9D1E5B5218}"/>
    <cellStyle name="20% - Ênfase6 6 2 2 2 3" xfId="6233" xr:uid="{53C0C3E9-A8D6-4BD4-8B9B-42B9FF21A52E}"/>
    <cellStyle name="20% - Ênfase6 6 2 2 3" xfId="3068" xr:uid="{FBAB2705-0808-42E9-A0EA-4790FD55C29E}"/>
    <cellStyle name="20% - Ênfase6 6 2 2 3 2" xfId="7274" xr:uid="{DC03A8FC-6BC1-43C5-8417-78CDBB4B9071}"/>
    <cellStyle name="20% - Ênfase6 6 2 2 4" xfId="5178" xr:uid="{5A2EEF8B-3F7D-4DDF-BA02-043FE5DE813B}"/>
    <cellStyle name="20% - Ênfase6 6 2 3" xfId="1563" xr:uid="{C7F97F18-B096-4388-AB4E-6C9B600297E4}"/>
    <cellStyle name="20% - Ênfase6 6 2 3 2" xfId="3669" xr:uid="{E0996811-C7BB-4047-BAD8-15AC17BDC9FF}"/>
    <cellStyle name="20% - Ênfase6 6 2 3 2 2" xfId="7875" xr:uid="{5A78A149-F7BC-4F91-BA05-189FE7453028}"/>
    <cellStyle name="20% - Ênfase6 6 2 3 3" xfId="5779" xr:uid="{36E06A69-1DD9-4D4A-821A-B9FB71718FFA}"/>
    <cellStyle name="20% - Ênfase6 6 2 4" xfId="2614" xr:uid="{DAC895F6-63FE-44FA-90C6-1FF314ED56A3}"/>
    <cellStyle name="20% - Ênfase6 6 2 4 2" xfId="6820" xr:uid="{88373747-5471-445A-8228-C7D2282B8326}"/>
    <cellStyle name="20% - Ênfase6 6 2 5" xfId="4724" xr:uid="{3CEBAD09-966D-40B0-A5DE-D50FBF3D35D2}"/>
    <cellStyle name="20% - Ênfase6 6 3" xfId="716" xr:uid="{60C9D904-3B9E-4D44-B20D-A220AB1F665D}"/>
    <cellStyle name="20% - Ênfase6 6 3 2" xfId="1785" xr:uid="{A73EA27F-2A6C-46A0-A8ED-8D61CC5B4F22}"/>
    <cellStyle name="20% - Ênfase6 6 3 2 2" xfId="3891" xr:uid="{B8868318-15F7-4C29-8C18-D5257D3BA02B}"/>
    <cellStyle name="20% - Ênfase6 6 3 2 2 2" xfId="8097" xr:uid="{209E9F28-5D7B-4B00-B6A4-AA51892A90CE}"/>
    <cellStyle name="20% - Ênfase6 6 3 2 3" xfId="6001" xr:uid="{14C7082E-D412-40CD-84FF-24C4D002B826}"/>
    <cellStyle name="20% - Ênfase6 6 3 3" xfId="2836" xr:uid="{9BB83CC9-CD67-4C16-AC7E-B323B14B025D}"/>
    <cellStyle name="20% - Ênfase6 6 3 3 2" xfId="7042" xr:uid="{60C8CFE1-EED9-4421-9568-7D6C83DA4134}"/>
    <cellStyle name="20% - Ênfase6 6 3 4" xfId="4946" xr:uid="{F5BFE1C3-ACD7-4197-ACC3-9660536B9993}"/>
    <cellStyle name="20% - Ênfase6 6 4" xfId="1330" xr:uid="{BFC53B79-DB47-44F4-B8BE-8213B3F1A9AC}"/>
    <cellStyle name="20% - Ênfase6 6 4 2" xfId="3436" xr:uid="{F9EDF5D9-1AE7-4D8E-8359-A78B7F99E7C7}"/>
    <cellStyle name="20% - Ênfase6 6 4 2 2" xfId="7642" xr:uid="{8CB90555-7D17-4BD9-A731-3786D6FC7469}"/>
    <cellStyle name="20% - Ênfase6 6 4 3" xfId="5546" xr:uid="{0140E281-095B-4B2D-8808-9EDCAA2BAB1C}"/>
    <cellStyle name="20% - Ênfase6 6 5" xfId="2381" xr:uid="{0F67E3BF-0A77-4647-A936-C822CE5D803C}"/>
    <cellStyle name="20% - Ênfase6 6 5 2" xfId="6587" xr:uid="{EF45A98E-59E3-474E-B1D6-F73899C78751}"/>
    <cellStyle name="20% - Ênfase6 6 6" xfId="4491" xr:uid="{6B8EAB72-60C4-4513-B31D-6349E336F576}"/>
    <cellStyle name="20% - Ênfase6 7" xfId="262" xr:uid="{9DEA2B80-42B0-4F9A-A343-4E1115A8F4D2}"/>
    <cellStyle name="20% - Ênfase6 7 2" xfId="501" xr:uid="{7CF097EF-0D37-45FF-96E3-32B0F92E45E9}"/>
    <cellStyle name="20% - Ênfase6 7 2 2" xfId="963" xr:uid="{26A0FCAC-7862-4D82-9232-11AEFADD357A}"/>
    <cellStyle name="20% - Ênfase6 7 2 2 2" xfId="2031" xr:uid="{DFB6FB64-9318-41DA-8754-1C00BF27360F}"/>
    <cellStyle name="20% - Ênfase6 7 2 2 2 2" xfId="4137" xr:uid="{B4F6709D-0A84-4D19-BFF4-A2DD0D45CFFF}"/>
    <cellStyle name="20% - Ênfase6 7 2 2 2 2 2" xfId="8343" xr:uid="{AEB0DA20-F3EB-4C46-AD40-AF2196D2A097}"/>
    <cellStyle name="20% - Ênfase6 7 2 2 2 3" xfId="6247" xr:uid="{769B250A-B137-4CCD-852F-5ABA5E26FF2E}"/>
    <cellStyle name="20% - Ênfase6 7 2 2 3" xfId="3082" xr:uid="{A664E420-7050-47E9-AA68-A476F908D0B2}"/>
    <cellStyle name="20% - Ênfase6 7 2 2 3 2" xfId="7288" xr:uid="{4B92FEF6-E6E3-4421-A09E-97919D5DD587}"/>
    <cellStyle name="20% - Ênfase6 7 2 2 4" xfId="5192" xr:uid="{9B012665-0844-4E0B-8DD2-D826936DF031}"/>
    <cellStyle name="20% - Ênfase6 7 2 3" xfId="1577" xr:uid="{86AC90D5-8E15-463A-AB6C-36471F1A6F8E}"/>
    <cellStyle name="20% - Ênfase6 7 2 3 2" xfId="3683" xr:uid="{3248FA7B-3FD9-4ED4-B0C5-5D03C6C06B3B}"/>
    <cellStyle name="20% - Ênfase6 7 2 3 2 2" xfId="7889" xr:uid="{6FC5EE65-A2C6-4D38-AA2B-2D8ABABD8073}"/>
    <cellStyle name="20% - Ênfase6 7 2 3 3" xfId="5793" xr:uid="{9BBE0264-461A-4271-B11B-7A1F2F219848}"/>
    <cellStyle name="20% - Ênfase6 7 2 4" xfId="2628" xr:uid="{47D223AB-B719-476D-A757-3320CA07D026}"/>
    <cellStyle name="20% - Ênfase6 7 2 4 2" xfId="6834" xr:uid="{68CAE008-D63C-47CB-924C-185E6DEBE180}"/>
    <cellStyle name="20% - Ênfase6 7 2 5" xfId="4738" xr:uid="{995B0ED9-4920-4CDF-9DBF-115F3636BDB2}"/>
    <cellStyle name="20% - Ênfase6 7 3" xfId="730" xr:uid="{BE0B1777-682E-4D85-A7DA-F7E554C9F059}"/>
    <cellStyle name="20% - Ênfase6 7 3 2" xfId="1799" xr:uid="{1CECFC94-765D-4F14-8CF7-E6468B193985}"/>
    <cellStyle name="20% - Ênfase6 7 3 2 2" xfId="3905" xr:uid="{32423F1E-D68D-4A33-83E9-AFC7D28B61DA}"/>
    <cellStyle name="20% - Ênfase6 7 3 2 2 2" xfId="8111" xr:uid="{D3C82166-617B-46AB-9264-89B030559F7A}"/>
    <cellStyle name="20% - Ênfase6 7 3 2 3" xfId="6015" xr:uid="{CDE35CB2-F893-47C6-8C75-F6FCD30C8309}"/>
    <cellStyle name="20% - Ênfase6 7 3 3" xfId="2850" xr:uid="{1436067F-CC77-4769-A2E6-D69B117B5CAD}"/>
    <cellStyle name="20% - Ênfase6 7 3 3 2" xfId="7056" xr:uid="{B9BE1CF7-267A-4BB6-873D-914933E3F9DD}"/>
    <cellStyle name="20% - Ênfase6 7 3 4" xfId="4960" xr:uid="{14B9527D-2514-4160-B6F1-9404F6DB9898}"/>
    <cellStyle name="20% - Ênfase6 7 4" xfId="1344" xr:uid="{595751FB-EBE6-44E7-A786-C39771BF1BDD}"/>
    <cellStyle name="20% - Ênfase6 7 4 2" xfId="3450" xr:uid="{B9F7692A-5CA4-478B-9A5D-4B6BDE485012}"/>
    <cellStyle name="20% - Ênfase6 7 4 2 2" xfId="7656" xr:uid="{FFA3F766-24B3-4032-9344-184C47239EE2}"/>
    <cellStyle name="20% - Ênfase6 7 4 3" xfId="5560" xr:uid="{64CCDCDB-F8DF-4BC6-92EB-E7A5EE2B6CC1}"/>
    <cellStyle name="20% - Ênfase6 7 5" xfId="2395" xr:uid="{27FB5312-3822-4C15-81C7-A6CCEAC958AD}"/>
    <cellStyle name="20% - Ênfase6 7 5 2" xfId="6601" xr:uid="{9C9C0494-ACB9-4678-B9B7-AE3C5049D660}"/>
    <cellStyle name="20% - Ênfase6 7 6" xfId="4505" xr:uid="{CB4B60FB-49E2-479B-A544-CAA6FB52F4A7}"/>
    <cellStyle name="20% - Ênfase6 8" xfId="276" xr:uid="{E2D66B7A-8774-4F66-8326-3F5D697A560D}"/>
    <cellStyle name="20% - Ênfase6 8 2" xfId="515" xr:uid="{E515462A-EACC-4064-9508-2C8A539BE817}"/>
    <cellStyle name="20% - Ênfase6 8 2 2" xfId="977" xr:uid="{C633F8F5-2758-4A28-895B-059A33447520}"/>
    <cellStyle name="20% - Ênfase6 8 2 2 2" xfId="2045" xr:uid="{43858119-9EAF-432A-A3EF-A4972F1212FA}"/>
    <cellStyle name="20% - Ênfase6 8 2 2 2 2" xfId="4151" xr:uid="{14CA05FE-9A76-4353-96ED-1E619664CD95}"/>
    <cellStyle name="20% - Ênfase6 8 2 2 2 2 2" xfId="8357" xr:uid="{27C2EB9B-2281-49A8-864C-3693659C2917}"/>
    <cellStyle name="20% - Ênfase6 8 2 2 2 3" xfId="6261" xr:uid="{011C5CAE-8B5E-4A23-A922-FB5FE45D6A92}"/>
    <cellStyle name="20% - Ênfase6 8 2 2 3" xfId="3096" xr:uid="{D548167E-DD0C-4278-8900-4C18DEC16679}"/>
    <cellStyle name="20% - Ênfase6 8 2 2 3 2" xfId="7302" xr:uid="{62AFE062-F46D-4973-865F-AE25ED9DA087}"/>
    <cellStyle name="20% - Ênfase6 8 2 2 4" xfId="5206" xr:uid="{C9D6B220-6311-442D-BC8F-8D985724F4DA}"/>
    <cellStyle name="20% - Ênfase6 8 2 3" xfId="1591" xr:uid="{13876E1F-D2C1-48B8-84E8-8ADE46EAB666}"/>
    <cellStyle name="20% - Ênfase6 8 2 3 2" xfId="3697" xr:uid="{E2EE7EC3-B319-4588-B3CA-D3249812BACE}"/>
    <cellStyle name="20% - Ênfase6 8 2 3 2 2" xfId="7903" xr:uid="{7ED073F9-EBE4-4F64-B7FB-A794E29D6A8C}"/>
    <cellStyle name="20% - Ênfase6 8 2 3 3" xfId="5807" xr:uid="{53B89154-4AFA-49CE-9F95-8AD39BB3CCA1}"/>
    <cellStyle name="20% - Ênfase6 8 2 4" xfId="2642" xr:uid="{2929CFB3-8742-44B1-9F32-8D8DFA12D475}"/>
    <cellStyle name="20% - Ênfase6 8 2 4 2" xfId="6848" xr:uid="{C9B4B45B-68EB-4912-95AA-960848F1AD73}"/>
    <cellStyle name="20% - Ênfase6 8 2 5" xfId="4752" xr:uid="{5E456FEB-60E9-4F21-A1D4-2A75EBEC61A7}"/>
    <cellStyle name="20% - Ênfase6 8 3" xfId="744" xr:uid="{BEE00617-F7D7-4996-8211-5BC68A3B2751}"/>
    <cellStyle name="20% - Ênfase6 8 3 2" xfId="1813" xr:uid="{DAD2A7BF-AC5E-47B1-8A42-6744F8495AE1}"/>
    <cellStyle name="20% - Ênfase6 8 3 2 2" xfId="3919" xr:uid="{E89E1092-9889-40CF-B559-7F37ABD7BA46}"/>
    <cellStyle name="20% - Ênfase6 8 3 2 2 2" xfId="8125" xr:uid="{3BC5E1AC-DC7A-4A8F-9225-A91A5147ECFE}"/>
    <cellStyle name="20% - Ênfase6 8 3 2 3" xfId="6029" xr:uid="{C97310B8-F150-464C-9D21-347ACD84BF70}"/>
    <cellStyle name="20% - Ênfase6 8 3 3" xfId="2864" xr:uid="{10198BFF-F3DF-4A5F-84F3-0E4C4AED2F36}"/>
    <cellStyle name="20% - Ênfase6 8 3 3 2" xfId="7070" xr:uid="{DFFA9D05-E484-48AB-95FE-9E67BCAA5862}"/>
    <cellStyle name="20% - Ênfase6 8 3 4" xfId="4974" xr:uid="{3ECB10D0-0A98-4463-99C5-61FED1916CB2}"/>
    <cellStyle name="20% - Ênfase6 8 4" xfId="1358" xr:uid="{E65A287E-79B6-4F56-831C-A791777A9E7D}"/>
    <cellStyle name="20% - Ênfase6 8 4 2" xfId="3464" xr:uid="{3CE865A0-5FAA-4B5B-9B58-80BA97CF1757}"/>
    <cellStyle name="20% - Ênfase6 8 4 2 2" xfId="7670" xr:uid="{0EE6ECBC-C7F9-47B7-9C14-2C2332B63EF2}"/>
    <cellStyle name="20% - Ênfase6 8 4 3" xfId="5574" xr:uid="{39BF45C9-560E-4F44-8A62-E1045EB81AA0}"/>
    <cellStyle name="20% - Ênfase6 8 5" xfId="2409" xr:uid="{0C45F8A5-C1C8-4AB6-8266-41472AD0C664}"/>
    <cellStyle name="20% - Ênfase6 8 5 2" xfId="6615" xr:uid="{FECE6BF5-B45C-4463-902F-72C0FAA4861F}"/>
    <cellStyle name="20% - Ênfase6 8 6" xfId="4519" xr:uid="{A652BE29-19B2-4AA4-B09B-8E31A72535CD}"/>
    <cellStyle name="20% - Ênfase6 9" xfId="290" xr:uid="{9725AE06-8D26-4175-A9A0-52C4ECB16CF0}"/>
    <cellStyle name="20% - Ênfase6 9 2" xfId="529" xr:uid="{76E1EA48-275C-4745-B569-8B8DD4E8DE70}"/>
    <cellStyle name="20% - Ênfase6 9 2 2" xfId="991" xr:uid="{CDF9EC2E-CB40-4EE6-A3C5-75914E3E89F0}"/>
    <cellStyle name="20% - Ênfase6 9 2 2 2" xfId="2059" xr:uid="{91EE928E-0849-4005-801E-689B67882283}"/>
    <cellStyle name="20% - Ênfase6 9 2 2 2 2" xfId="4165" xr:uid="{730EC151-5DE1-4463-AD38-B2AD63E08CC5}"/>
    <cellStyle name="20% - Ênfase6 9 2 2 2 2 2" xfId="8371" xr:uid="{F88516A9-4ECA-4B5A-9EA7-118620AE15B3}"/>
    <cellStyle name="20% - Ênfase6 9 2 2 2 3" xfId="6275" xr:uid="{E007234A-F376-43FE-8CFE-554EFE1AA89A}"/>
    <cellStyle name="20% - Ênfase6 9 2 2 3" xfId="3110" xr:uid="{64DDBF28-2D49-49B3-9E19-C9B8557A949B}"/>
    <cellStyle name="20% - Ênfase6 9 2 2 3 2" xfId="7316" xr:uid="{B798913A-E0B9-4ECE-AC34-88C4518FD6BB}"/>
    <cellStyle name="20% - Ênfase6 9 2 2 4" xfId="5220" xr:uid="{3D518DDE-CE04-4F84-ABDD-5F0440114F11}"/>
    <cellStyle name="20% - Ênfase6 9 2 3" xfId="1605" xr:uid="{3799A319-D742-4A44-AE67-230EB6811674}"/>
    <cellStyle name="20% - Ênfase6 9 2 3 2" xfId="3711" xr:uid="{A4BBCEA4-E564-4D11-8D55-4B5DED8CA1CC}"/>
    <cellStyle name="20% - Ênfase6 9 2 3 2 2" xfId="7917" xr:uid="{DFCC6AD8-507D-4021-BE89-7259D1785823}"/>
    <cellStyle name="20% - Ênfase6 9 2 3 3" xfId="5821" xr:uid="{83CF91E8-50DB-4DF2-A2F1-D842FFB105F3}"/>
    <cellStyle name="20% - Ênfase6 9 2 4" xfId="2656" xr:uid="{193D93DD-D632-4158-981F-A6A29C94FB6A}"/>
    <cellStyle name="20% - Ênfase6 9 2 4 2" xfId="6862" xr:uid="{A163F5C1-630C-454D-B711-2EEBA3795D3C}"/>
    <cellStyle name="20% - Ênfase6 9 2 5" xfId="4766" xr:uid="{4DC31BEA-4464-470D-800B-6E0C53D067F9}"/>
    <cellStyle name="20% - Ênfase6 9 3" xfId="758" xr:uid="{49CFA630-CA5F-482D-BE59-2BB66A3DB1F0}"/>
    <cellStyle name="20% - Ênfase6 9 3 2" xfId="1827" xr:uid="{6650100F-108C-4840-AC99-7C798B88300B}"/>
    <cellStyle name="20% - Ênfase6 9 3 2 2" xfId="3933" xr:uid="{9F6C45C6-FB67-45ED-BBEE-5DA9AC298F12}"/>
    <cellStyle name="20% - Ênfase6 9 3 2 2 2" xfId="8139" xr:uid="{E7E30648-FD74-4BB4-9B0B-E3C01B29B278}"/>
    <cellStyle name="20% - Ênfase6 9 3 2 3" xfId="6043" xr:uid="{DD4D5E82-5F19-4744-8082-6E1EDCDA9A04}"/>
    <cellStyle name="20% - Ênfase6 9 3 3" xfId="2878" xr:uid="{20C07F70-680C-4F21-BC23-7E8CA899CFBA}"/>
    <cellStyle name="20% - Ênfase6 9 3 3 2" xfId="7084" xr:uid="{81F72A91-9283-4504-A4EA-C47B83A3EFE4}"/>
    <cellStyle name="20% - Ênfase6 9 3 4" xfId="4988" xr:uid="{CFB3A2E7-8B3E-4DBC-A4FA-19546FE3B1C2}"/>
    <cellStyle name="20% - Ênfase6 9 4" xfId="1372" xr:uid="{EE3E9A27-7376-44B6-BD79-4E94F3AE0A1C}"/>
    <cellStyle name="20% - Ênfase6 9 4 2" xfId="3478" xr:uid="{952365E1-DB98-41B7-8B57-C5CD2CE76ABC}"/>
    <cellStyle name="20% - Ênfase6 9 4 2 2" xfId="7684" xr:uid="{3347261A-4A7E-43A0-97C1-D3BD0166FED5}"/>
    <cellStyle name="20% - Ênfase6 9 4 3" xfId="5588" xr:uid="{1D46C7DE-C17C-416E-B337-F974B14D5E03}"/>
    <cellStyle name="20% - Ênfase6 9 5" xfId="2423" xr:uid="{718DB5E0-C189-43DF-8F08-8D564C21ED36}"/>
    <cellStyle name="20% - Ênfase6 9 5 2" xfId="6629" xr:uid="{7FA01CB6-A1C1-4A75-ACB4-5D31E4D8C85F}"/>
    <cellStyle name="20% - Ênfase6 9 6" xfId="4533" xr:uid="{57C40A1F-D859-4560-B50E-56185CAA3173}"/>
    <cellStyle name="40% - Accent1 2" xfId="46" xr:uid="{075C32A2-9E48-41EF-9622-CC189BFB1706}"/>
    <cellStyle name="40% - Accent2 2" xfId="49" xr:uid="{3C73982A-55F6-45C6-895B-394E19E8A6F9}"/>
    <cellStyle name="40% - Accent3 2" xfId="52" xr:uid="{A834553B-A07E-44D4-83E2-AFC33DFE24DA}"/>
    <cellStyle name="40% - Accent4 2" xfId="55" xr:uid="{E84EDD2E-DD89-40A6-B84F-94F3146E767B}"/>
    <cellStyle name="40% - Accent5 2" xfId="58" xr:uid="{AD70DA4B-E0DD-438D-B6DC-378A911E200F}"/>
    <cellStyle name="40% - Accent6 2" xfId="61" xr:uid="{07EFEB3C-C45E-41C0-9AE9-8D2B879C8033}"/>
    <cellStyle name="40% - Ênfase1 10" xfId="306" xr:uid="{03F35C47-A68C-4BEE-A4FA-2B7FF23A5B37}"/>
    <cellStyle name="40% - Ênfase1 10 2" xfId="543" xr:uid="{DD737032-0937-4E1C-933C-4B9EE06A2904}"/>
    <cellStyle name="40% - Ênfase1 10 2 2" xfId="1005" xr:uid="{51994CC3-A452-4579-B7DD-23CB26001751}"/>
    <cellStyle name="40% - Ênfase1 10 2 2 2" xfId="2073" xr:uid="{341270E3-4549-4A12-8B7A-892BD2E7FB1C}"/>
    <cellStyle name="40% - Ênfase1 10 2 2 2 2" xfId="4179" xr:uid="{2BAAF6AA-3258-44EB-8201-1E2064464264}"/>
    <cellStyle name="40% - Ênfase1 10 2 2 2 2 2" xfId="8385" xr:uid="{A7838CE4-FE8C-4ACD-844B-76412471E805}"/>
    <cellStyle name="40% - Ênfase1 10 2 2 2 3" xfId="6289" xr:uid="{A4B48909-3729-434F-A841-2B95E04CFC67}"/>
    <cellStyle name="40% - Ênfase1 10 2 2 3" xfId="3124" xr:uid="{F41E1854-C81D-4981-A694-CE9066325CE6}"/>
    <cellStyle name="40% - Ênfase1 10 2 2 3 2" xfId="7330" xr:uid="{36F99B84-FA7F-463B-9E40-0C4E401737F1}"/>
    <cellStyle name="40% - Ênfase1 10 2 2 4" xfId="5234" xr:uid="{F83C4B90-D338-4C47-9BB4-2137A18B4908}"/>
    <cellStyle name="40% - Ênfase1 10 2 3" xfId="1619" xr:uid="{D9C4009A-AE02-417D-8B94-51720B422423}"/>
    <cellStyle name="40% - Ênfase1 10 2 3 2" xfId="3725" xr:uid="{D5DB71CA-CE41-4CED-8F27-0EA4C5F2ACB6}"/>
    <cellStyle name="40% - Ênfase1 10 2 3 2 2" xfId="7931" xr:uid="{107A3666-DFF8-4418-971F-277536A506F5}"/>
    <cellStyle name="40% - Ênfase1 10 2 3 3" xfId="5835" xr:uid="{98B5165C-D620-4C56-8885-91D26C9F33DF}"/>
    <cellStyle name="40% - Ênfase1 10 2 4" xfId="2670" xr:uid="{FF75F86A-A17F-4636-BD2C-61662D347ACD}"/>
    <cellStyle name="40% - Ênfase1 10 2 4 2" xfId="6876" xr:uid="{C5211824-7E10-4445-9C7E-EF60DDD476A2}"/>
    <cellStyle name="40% - Ênfase1 10 2 5" xfId="4780" xr:uid="{610DA812-5DC2-4892-BA99-075B8CE46FAA}"/>
    <cellStyle name="40% - Ênfase1 10 3" xfId="772" xr:uid="{B62F884D-EC7E-49FE-A591-56C1CB56EB6F}"/>
    <cellStyle name="40% - Ênfase1 10 3 2" xfId="1841" xr:uid="{9D29FA58-E3C1-4F3A-84C8-10033FD642E3}"/>
    <cellStyle name="40% - Ênfase1 10 3 2 2" xfId="3947" xr:uid="{DA769D80-4996-421E-BE3E-D7DE775D04F4}"/>
    <cellStyle name="40% - Ênfase1 10 3 2 2 2" xfId="8153" xr:uid="{64112C5F-B427-4303-A883-620E82D357D4}"/>
    <cellStyle name="40% - Ênfase1 10 3 2 3" xfId="6057" xr:uid="{E4BAD3AF-2CA0-4DFC-A942-DC43A2CA04AB}"/>
    <cellStyle name="40% - Ênfase1 10 3 3" xfId="2892" xr:uid="{022EC323-33F8-4885-BA3A-3ABF115ABF15}"/>
    <cellStyle name="40% - Ênfase1 10 3 3 2" xfId="7098" xr:uid="{84EA8C01-2B4B-48CA-9AE5-C7FDE425D024}"/>
    <cellStyle name="40% - Ênfase1 10 3 4" xfId="5002" xr:uid="{8029D63B-83D8-422B-83E5-A6DEB3867B32}"/>
    <cellStyle name="40% - Ênfase1 10 4" xfId="1386" xr:uid="{11E9E1DD-16EC-4AEB-BDC5-C1AF98E82A1D}"/>
    <cellStyle name="40% - Ênfase1 10 4 2" xfId="3492" xr:uid="{AA7F45C2-D84F-4E17-B5CE-4EC96776A55E}"/>
    <cellStyle name="40% - Ênfase1 10 4 2 2" xfId="7698" xr:uid="{C980CF98-0C8B-4822-8736-C74B9626186E}"/>
    <cellStyle name="40% - Ênfase1 10 4 3" xfId="5602" xr:uid="{519683F7-131F-4176-8B9C-C54A22AB196E}"/>
    <cellStyle name="40% - Ênfase1 10 5" xfId="2437" xr:uid="{94C90825-C47E-4F78-8C3F-634927F95AED}"/>
    <cellStyle name="40% - Ênfase1 10 5 2" xfId="6643" xr:uid="{9AD3A5C2-3B0B-4942-8142-582A71C74F03}"/>
    <cellStyle name="40% - Ênfase1 10 6" xfId="4547" xr:uid="{79FA9101-9298-4F5B-89A9-E8D041D7BC3C}"/>
    <cellStyle name="40% - Ênfase1 11" xfId="326" xr:uid="{C461EE5B-139B-4F8B-ADB6-26496B80EFA1}"/>
    <cellStyle name="40% - Ênfase1 11 2" xfId="790" xr:uid="{39653157-1A03-4F31-9CC8-C77A8FE56D81}"/>
    <cellStyle name="40% - Ênfase1 11 2 2" xfId="1859" xr:uid="{44A01217-7B74-4EBB-B79D-AB41F3CE9B0D}"/>
    <cellStyle name="40% - Ênfase1 11 2 2 2" xfId="3965" xr:uid="{F8FA2F8E-3C4B-4CA5-B876-E7743C85BF32}"/>
    <cellStyle name="40% - Ênfase1 11 2 2 2 2" xfId="8171" xr:uid="{8CEE85EE-BE4A-4E5F-91D2-0D8B0AD49BFA}"/>
    <cellStyle name="40% - Ênfase1 11 2 2 3" xfId="6075" xr:uid="{4C9951E7-7F5C-401E-A997-D07842802E98}"/>
    <cellStyle name="40% - Ênfase1 11 2 3" xfId="2910" xr:uid="{C2EDC539-9A85-45E5-90EC-9EAAA1ED56EA}"/>
    <cellStyle name="40% - Ênfase1 11 2 3 2" xfId="7116" xr:uid="{FEC30A8D-B740-4E92-A50A-F5F4A271A06E}"/>
    <cellStyle name="40% - Ênfase1 11 2 4" xfId="5020" xr:uid="{DD4BF810-5E6B-4AAD-B75A-6C4EB03FD1EC}"/>
    <cellStyle name="40% - Ênfase1 11 3" xfId="1405" xr:uid="{C6BD6346-9FA2-4754-AD1F-A9CBE20DCF32}"/>
    <cellStyle name="40% - Ênfase1 11 3 2" xfId="3511" xr:uid="{7CAFA37E-3505-4FAD-8C85-6713569387FA}"/>
    <cellStyle name="40% - Ênfase1 11 3 2 2" xfId="7717" xr:uid="{70D36F2C-D09A-421D-84FD-2D0927A19E66}"/>
    <cellStyle name="40% - Ênfase1 11 3 3" xfId="5621" xr:uid="{9ACB420A-EDD2-4754-B32A-5B83691F9540}"/>
    <cellStyle name="40% - Ênfase1 11 4" xfId="2456" xr:uid="{867A6C2F-0B21-4F69-8D16-1FABC6633A05}"/>
    <cellStyle name="40% - Ênfase1 11 4 2" xfId="6662" xr:uid="{80FC178A-CD32-4D65-8D94-FAE1DF736FFB}"/>
    <cellStyle name="40% - Ênfase1 11 5" xfId="4566" xr:uid="{3FCDE77C-B175-4791-A6DC-3E72FCA32292}"/>
    <cellStyle name="40% - Ênfase1 12" xfId="691" xr:uid="{B9F59AD1-225F-4B40-9F26-875357E185C0}"/>
    <cellStyle name="40% - Ênfase1 12 2" xfId="1760" xr:uid="{A1294313-DE2B-4BE1-9CB1-B7B551575B04}"/>
    <cellStyle name="40% - Ênfase1 12 2 2" xfId="3866" xr:uid="{969B620F-717F-42A4-A15F-A78269B4E371}"/>
    <cellStyle name="40% - Ênfase1 12 2 2 2" xfId="8072" xr:uid="{04180533-6706-49C3-ADD1-AF90E16EBB45}"/>
    <cellStyle name="40% - Ênfase1 12 2 3" xfId="5976" xr:uid="{32C8A3C9-B41E-4209-9562-7DBBD1C25C4A}"/>
    <cellStyle name="40% - Ênfase1 12 3" xfId="2811" xr:uid="{1EA123C8-4924-48B6-9A9A-E11E983AE666}"/>
    <cellStyle name="40% - Ênfase1 12 3 2" xfId="7017" xr:uid="{BD25D7BD-10AE-415A-BDB7-788678E644A0}"/>
    <cellStyle name="40% - Ênfase1 12 4" xfId="4921" xr:uid="{1ADCEAD1-C722-40D8-9589-D3C0EF975CC9}"/>
    <cellStyle name="40% - Ênfase1 13" xfId="1162" xr:uid="{B03D6804-9F97-40AA-BD92-15AB26269346}"/>
    <cellStyle name="40% - Ênfase1 13 2" xfId="3278" xr:uid="{73573DD5-325D-46B4-ABE3-7683123AAAC9}"/>
    <cellStyle name="40% - Ênfase1 13 2 2" xfId="7484" xr:uid="{CD08A706-2752-4762-AC48-AD5F9EB43758}"/>
    <cellStyle name="40% - Ênfase1 13 3" xfId="5388" xr:uid="{8E33D544-7C7F-4ABB-A0F2-F3B9D0632F25}"/>
    <cellStyle name="40% - Ênfase1 14" xfId="2213" xr:uid="{955AE5CC-9AD5-449D-8F5A-7D1373F48972}"/>
    <cellStyle name="40% - Ênfase1 14 2" xfId="6429" xr:uid="{7E358BD4-3A5D-4E7B-A944-84A98E8F6A91}"/>
    <cellStyle name="40% - Ênfase1 15" xfId="4321" xr:uid="{32A098F5-FA32-4D50-B6F4-15D6751DC9FA}"/>
    <cellStyle name="40% - Ênfase1 2" xfId="106" xr:uid="{DC03474B-7AD1-4DE6-AA96-86F484832F6F}"/>
    <cellStyle name="40% - Ênfase1 2 2" xfId="107" xr:uid="{2C850BDF-3F12-4A11-9929-4E4658E33404}"/>
    <cellStyle name="40% - Ênfase1 2 2 2" xfId="381" xr:uid="{28F7FF1E-D379-4048-8A88-81BBAD655C1C}"/>
    <cellStyle name="40% - Ênfase1 2 2 2 2" xfId="844" xr:uid="{699DD74F-131B-4548-843C-FDA7678C2BBE}"/>
    <cellStyle name="40% - Ênfase1 2 2 2 2 2" xfId="1912" xr:uid="{2E6FA7D2-D746-4509-8F7E-92C033ACE911}"/>
    <cellStyle name="40% - Ênfase1 2 2 2 2 2 2" xfId="4018" xr:uid="{6A1AB1BC-5485-4CDA-B4A3-25C4F1B7D03D}"/>
    <cellStyle name="40% - Ênfase1 2 2 2 2 2 2 2" xfId="8224" xr:uid="{289FC94F-A882-4A50-A594-9B201B20C526}"/>
    <cellStyle name="40% - Ênfase1 2 2 2 2 2 3" xfId="6128" xr:uid="{F3E07130-0199-4BC4-9C61-7BC4F61E29D8}"/>
    <cellStyle name="40% - Ênfase1 2 2 2 2 3" xfId="2963" xr:uid="{A29DA6D0-F790-4342-ACCE-615371C745B9}"/>
    <cellStyle name="40% - Ênfase1 2 2 2 2 3 2" xfId="7169" xr:uid="{B6CE3EAD-4928-413C-96AA-936945B5691D}"/>
    <cellStyle name="40% - Ênfase1 2 2 2 2 4" xfId="5073" xr:uid="{BC4E3072-3079-4DD8-8692-C7060386C288}"/>
    <cellStyle name="40% - Ênfase1 2 2 2 3" xfId="1458" xr:uid="{5832C151-AE87-48A4-AB5D-9509BDF3BCFD}"/>
    <cellStyle name="40% - Ênfase1 2 2 2 3 2" xfId="3564" xr:uid="{339B3A52-22C8-4856-A2AF-1DE6D84E3BAE}"/>
    <cellStyle name="40% - Ênfase1 2 2 2 3 2 2" xfId="7770" xr:uid="{83199747-D0CA-4158-8948-FD52B00BDE56}"/>
    <cellStyle name="40% - Ênfase1 2 2 2 3 3" xfId="5674" xr:uid="{AA80E4F3-D8CA-45C9-ACE4-9B7BE5171B61}"/>
    <cellStyle name="40% - Ênfase1 2 2 2 4" xfId="2509" xr:uid="{4852FC43-768E-4C9A-8513-857B2D9ECE71}"/>
    <cellStyle name="40% - Ênfase1 2 2 2 4 2" xfId="6715" xr:uid="{3707CFF0-0981-47A8-B496-1BBCDDC162A9}"/>
    <cellStyle name="40% - Ênfase1 2 2 2 5" xfId="4619" xr:uid="{7CA4B1E4-4C9D-4B62-B3B6-ABE3057DE102}"/>
    <cellStyle name="40% - Ênfase1 2 2 3" xfId="612" xr:uid="{8D6B0719-EA7C-4806-93F6-473F20D2901E}"/>
    <cellStyle name="40% - Ênfase1 2 2 3 2" xfId="1686" xr:uid="{EC592B37-F458-4753-B53C-2E96E9739167}"/>
    <cellStyle name="40% - Ênfase1 2 2 3 2 2" xfId="3792" xr:uid="{D7A759C5-442E-4969-AACE-FEB674A36BE0}"/>
    <cellStyle name="40% - Ênfase1 2 2 3 2 2 2" xfId="7998" xr:uid="{47920C8B-2256-4461-AC3E-4AC1BEF779B3}"/>
    <cellStyle name="40% - Ênfase1 2 2 3 2 3" xfId="5902" xr:uid="{BBE7E543-99CE-47E3-B388-A14E2DF0528F}"/>
    <cellStyle name="40% - Ênfase1 2 2 3 3" xfId="2737" xr:uid="{44D8AD8C-50F2-43AC-991D-555ABA7995E7}"/>
    <cellStyle name="40% - Ênfase1 2 2 3 3 2" xfId="6943" xr:uid="{9CE4AE18-8D60-4187-96BC-037D02373098}"/>
    <cellStyle name="40% - Ênfase1 2 2 3 4" xfId="4847" xr:uid="{D56E6739-7FB0-4A04-9FDA-556FC9DA17D5}"/>
    <cellStyle name="40% - Ênfase1 2 2 4" xfId="1072" xr:uid="{25C410FA-945C-4589-856E-0216168CAAE9}"/>
    <cellStyle name="40% - Ênfase1 2 2 4 2" xfId="2139" xr:uid="{396492C4-5B9C-4384-9C41-E4FE73E1A09F}"/>
    <cellStyle name="40% - Ênfase1 2 2 4 2 2" xfId="4245" xr:uid="{888F1446-773C-487B-B8A5-76C0CD13164B}"/>
    <cellStyle name="40% - Ênfase1 2 2 4 2 2 2" xfId="8451" xr:uid="{BFE1AC5D-9DDA-4E90-B664-27308631EE72}"/>
    <cellStyle name="40% - Ênfase1 2 2 4 2 3" xfId="6355" xr:uid="{082BAFF0-826D-45C8-A4B1-7157C10CC216}"/>
    <cellStyle name="40% - Ênfase1 2 2 4 3" xfId="3190" xr:uid="{0E537D71-DA13-4A77-BADB-60446AAF4D88}"/>
    <cellStyle name="40% - Ênfase1 2 2 4 3 2" xfId="7396" xr:uid="{82ADAA76-F451-4B62-BA31-6F1AA34CC7EF}"/>
    <cellStyle name="40% - Ênfase1 2 2 4 4" xfId="5300" xr:uid="{7A2D0CCA-1925-4C95-8463-BACA2EC856B3}"/>
    <cellStyle name="40% - Ênfase1 2 2 5" xfId="1216" xr:uid="{33C1F95B-E887-44CB-81E5-0AC6C90AFB4C}"/>
    <cellStyle name="40% - Ênfase1 2 2 5 2" xfId="3331" xr:uid="{81415A61-8BE4-477E-89CD-7ED32AF8D778}"/>
    <cellStyle name="40% - Ênfase1 2 2 5 2 2" xfId="7537" xr:uid="{D4BA1744-71F5-46D8-911A-DE7637A5FD3C}"/>
    <cellStyle name="40% - Ênfase1 2 2 5 3" xfId="5441" xr:uid="{19C7C96E-FAEE-4440-A494-B54CE74DF850}"/>
    <cellStyle name="40% - Ênfase1 2 2 6" xfId="2267" xr:uid="{422FDB54-F9D1-4112-A6FF-083AED964C49}"/>
    <cellStyle name="40% - Ênfase1 2 2 6 2" xfId="6482" xr:uid="{42D5BEB3-ADE0-43CD-B6C3-6C2108DACF03}"/>
    <cellStyle name="40% - Ênfase1 2 2 7" xfId="4377" xr:uid="{7539D816-01BC-4DB0-8CAB-A6E397BE8FE0}"/>
    <cellStyle name="40% - Ênfase1 2 3" xfId="380" xr:uid="{13054E66-40B0-4319-AD81-9C16E7C028C5}"/>
    <cellStyle name="40% - Ênfase1 2 3 2" xfId="843" xr:uid="{A065C73F-A492-49A1-B266-87507FD2FC75}"/>
    <cellStyle name="40% - Ênfase1 2 3 2 2" xfId="1911" xr:uid="{2D357043-E416-4F99-86F0-3095F59E0AE2}"/>
    <cellStyle name="40% - Ênfase1 2 3 2 2 2" xfId="4017" xr:uid="{A5253760-25D8-40F6-A9A0-C05CAD5CCA20}"/>
    <cellStyle name="40% - Ênfase1 2 3 2 2 2 2" xfId="8223" xr:uid="{294E4DC8-A2F4-4516-9472-7E86F231773A}"/>
    <cellStyle name="40% - Ênfase1 2 3 2 2 3" xfId="6127" xr:uid="{6D1249A7-FD6A-4704-AA9C-A30E6FAD94DD}"/>
    <cellStyle name="40% - Ênfase1 2 3 2 3" xfId="2962" xr:uid="{1A28DB3B-BB92-43BA-B87A-538A30AEC0A0}"/>
    <cellStyle name="40% - Ênfase1 2 3 2 3 2" xfId="7168" xr:uid="{FDE1BD0F-78AB-439F-AC3B-DBE207CB6232}"/>
    <cellStyle name="40% - Ênfase1 2 3 2 4" xfId="5072" xr:uid="{C2875E6A-DA23-42DF-AC81-C44302720605}"/>
    <cellStyle name="40% - Ênfase1 2 3 3" xfId="1457" xr:uid="{D9C3842D-6E9A-4393-97BC-88FD65642AE8}"/>
    <cellStyle name="40% - Ênfase1 2 3 3 2" xfId="3563" xr:uid="{0C78C7FF-EFBF-49A8-92D0-A4A96C864DA9}"/>
    <cellStyle name="40% - Ênfase1 2 3 3 2 2" xfId="7769" xr:uid="{0327B0F4-7786-46D7-A586-C58A62A840E5}"/>
    <cellStyle name="40% - Ênfase1 2 3 3 3" xfId="5673" xr:uid="{907CFECA-69FE-4C95-A20C-955642E2AE72}"/>
    <cellStyle name="40% - Ênfase1 2 3 4" xfId="2508" xr:uid="{5BE388FF-23D6-4D55-B1F1-72A3ECC1C689}"/>
    <cellStyle name="40% - Ênfase1 2 3 4 2" xfId="6714" xr:uid="{3251EC16-EF65-404C-B094-EC0BA7A9DC2F}"/>
    <cellStyle name="40% - Ênfase1 2 3 5" xfId="4618" xr:uid="{186CFB78-F344-400C-98DC-FC17A2398340}"/>
    <cellStyle name="40% - Ênfase1 2 4" xfId="611" xr:uid="{22DE76D9-70A1-41A4-866C-DC564D07A368}"/>
    <cellStyle name="40% - Ênfase1 2 4 2" xfId="1685" xr:uid="{9FD2C4B2-6CD7-43D6-88E7-4297C75B5707}"/>
    <cellStyle name="40% - Ênfase1 2 4 2 2" xfId="3791" xr:uid="{4AA285C2-3428-456D-A814-31C485A495F8}"/>
    <cellStyle name="40% - Ênfase1 2 4 2 2 2" xfId="7997" xr:uid="{14D90840-3EC0-4742-8B42-21086F29E731}"/>
    <cellStyle name="40% - Ênfase1 2 4 2 3" xfId="5901" xr:uid="{4FCD8496-B9BC-47FD-B764-3826D641581D}"/>
    <cellStyle name="40% - Ênfase1 2 4 3" xfId="2736" xr:uid="{76D77CDF-82E6-4FE6-BE24-04F0DE659611}"/>
    <cellStyle name="40% - Ênfase1 2 4 3 2" xfId="6942" xr:uid="{14F2A6CB-9711-4D9A-9BCF-AB043E05FDE6}"/>
    <cellStyle name="40% - Ênfase1 2 4 4" xfId="4846" xr:uid="{ACF070EA-A73F-49F9-889A-5B9DEEBCEAA2}"/>
    <cellStyle name="40% - Ênfase1 2 5" xfId="1071" xr:uid="{577F1F10-A19A-4091-8669-DAE86656F12C}"/>
    <cellStyle name="40% - Ênfase1 2 5 2" xfId="2138" xr:uid="{94E47AF2-80AB-4996-85F7-E0721B5FE4A6}"/>
    <cellStyle name="40% - Ênfase1 2 5 2 2" xfId="4244" xr:uid="{2A2DD17C-BD79-4576-A92A-8D1994D6E739}"/>
    <cellStyle name="40% - Ênfase1 2 5 2 2 2" xfId="8450" xr:uid="{594725BF-0EA5-4CFD-A82C-E75EE23DA4F1}"/>
    <cellStyle name="40% - Ênfase1 2 5 2 3" xfId="6354" xr:uid="{EB18F981-3E31-4400-A379-9027637BB175}"/>
    <cellStyle name="40% - Ênfase1 2 5 3" xfId="3189" xr:uid="{58E8FD0D-A4F5-42A0-A6AB-4594EDD063C6}"/>
    <cellStyle name="40% - Ênfase1 2 5 3 2" xfId="7395" xr:uid="{408A9D0F-FDA0-4F71-8F02-82DDD23E83E0}"/>
    <cellStyle name="40% - Ênfase1 2 5 4" xfId="5299" xr:uid="{A03F281D-019F-49BA-A1BB-F46ADB4EA129}"/>
    <cellStyle name="40% - Ênfase1 2 6" xfId="1215" xr:uid="{B7FE9925-2AC6-40A1-9F82-CF3587BF9BE3}"/>
    <cellStyle name="40% - Ênfase1 2 6 2" xfId="3330" xr:uid="{0B15E331-0427-4E38-93CE-A84CCDCD5F2E}"/>
    <cellStyle name="40% - Ênfase1 2 6 2 2" xfId="7536" xr:uid="{C89D0A3E-310D-4CA1-A7FA-E4C47DEEE6D1}"/>
    <cellStyle name="40% - Ênfase1 2 6 3" xfId="5440" xr:uid="{22B155C8-C8E7-4457-9B50-2949B0DA8AD0}"/>
    <cellStyle name="40% - Ênfase1 2 7" xfId="2266" xr:uid="{F0E89470-13DF-49A2-8BC2-B09005533EBC}"/>
    <cellStyle name="40% - Ênfase1 2 7 2" xfId="6481" xr:uid="{0099180D-CE77-4EF5-9F9E-DB173B38CBCB}"/>
    <cellStyle name="40% - Ênfase1 2 8" xfId="4376" xr:uid="{09CD59C8-3679-4984-A1C8-7C1282F12D02}"/>
    <cellStyle name="40% - Ênfase1 3" xfId="108" xr:uid="{D75B6B40-FCB4-426F-845F-5BD0E2CC571A}"/>
    <cellStyle name="40% - Ênfase1 3 2" xfId="109" xr:uid="{6BB2251E-3E9E-4F2C-A5A6-8DCAA177CB66}"/>
    <cellStyle name="40% - Ênfase1 3 2 2" xfId="383" xr:uid="{16F14C64-155C-430E-8C22-C8E99D467AF0}"/>
    <cellStyle name="40% - Ênfase1 3 2 2 2" xfId="846" xr:uid="{ED8DA62F-BDE0-461E-A23C-06F2BAF9F396}"/>
    <cellStyle name="40% - Ênfase1 3 2 2 2 2" xfId="1914" xr:uid="{0F0ADDC2-5695-48EC-9B32-D8E91FC5D630}"/>
    <cellStyle name="40% - Ênfase1 3 2 2 2 2 2" xfId="4020" xr:uid="{83861A18-8162-43CF-B879-96D86CC5DB3F}"/>
    <cellStyle name="40% - Ênfase1 3 2 2 2 2 2 2" xfId="8226" xr:uid="{5A0EB8E7-AC28-49A8-A8B3-846D9BD9E8AB}"/>
    <cellStyle name="40% - Ênfase1 3 2 2 2 2 3" xfId="6130" xr:uid="{7C6A0B63-3095-4894-B0F6-5784F08A9DCA}"/>
    <cellStyle name="40% - Ênfase1 3 2 2 2 3" xfId="2965" xr:uid="{9A19B796-522A-41EC-B841-64A81AD0A3E5}"/>
    <cellStyle name="40% - Ênfase1 3 2 2 2 3 2" xfId="7171" xr:uid="{CFB8CE9D-FFA1-478D-9825-FD5BD65A8689}"/>
    <cellStyle name="40% - Ênfase1 3 2 2 2 4" xfId="5075" xr:uid="{22969681-AA7E-4173-83E5-A82FBC05965A}"/>
    <cellStyle name="40% - Ênfase1 3 2 2 3" xfId="1460" xr:uid="{4F9FA4A1-3527-4FA5-86CE-D0856A256762}"/>
    <cellStyle name="40% - Ênfase1 3 2 2 3 2" xfId="3566" xr:uid="{4FF80FC0-9D7A-48F6-987B-1E6B6B0DFDAE}"/>
    <cellStyle name="40% - Ênfase1 3 2 2 3 2 2" xfId="7772" xr:uid="{FE087963-ADA6-42A3-B320-CEA28C46E013}"/>
    <cellStyle name="40% - Ênfase1 3 2 2 3 3" xfId="5676" xr:uid="{AE1A20A4-9D4A-4F11-B775-1CCC2EBBFE65}"/>
    <cellStyle name="40% - Ênfase1 3 2 2 4" xfId="2511" xr:uid="{8D1AA457-B848-4F1B-A81D-1E3441978341}"/>
    <cellStyle name="40% - Ênfase1 3 2 2 4 2" xfId="6717" xr:uid="{3EB05911-BF1E-434D-A0A5-273768F2B808}"/>
    <cellStyle name="40% - Ênfase1 3 2 2 5" xfId="4621" xr:uid="{3896CA0D-BE7F-44D2-B56A-4BF89D42D074}"/>
    <cellStyle name="40% - Ênfase1 3 2 3" xfId="614" xr:uid="{CB5F6E08-D1F1-4C18-AD4D-72152FE16816}"/>
    <cellStyle name="40% - Ênfase1 3 2 3 2" xfId="1688" xr:uid="{7738F519-6067-4C89-AF3A-01F94B37483C}"/>
    <cellStyle name="40% - Ênfase1 3 2 3 2 2" xfId="3794" xr:uid="{139A93BD-7807-4CBA-8A14-6F6324269D88}"/>
    <cellStyle name="40% - Ênfase1 3 2 3 2 2 2" xfId="8000" xr:uid="{2D6BA029-6BD1-4142-8676-77F1E0CC7A74}"/>
    <cellStyle name="40% - Ênfase1 3 2 3 2 3" xfId="5904" xr:uid="{F76FF6F7-DAF1-48FA-B5AE-E5FC8164DE23}"/>
    <cellStyle name="40% - Ênfase1 3 2 3 3" xfId="2739" xr:uid="{62DBB282-9984-4CCD-A451-5438071A08A1}"/>
    <cellStyle name="40% - Ênfase1 3 2 3 3 2" xfId="6945" xr:uid="{42425BBA-8A93-49B7-9708-FC9EE604F48B}"/>
    <cellStyle name="40% - Ênfase1 3 2 3 4" xfId="4849" xr:uid="{B727FA76-DC0A-4E19-953A-FEA04BEC2989}"/>
    <cellStyle name="40% - Ênfase1 3 2 4" xfId="1074" xr:uid="{F5265CAC-FF6A-4F5E-BBDE-8A0CF4E16B2F}"/>
    <cellStyle name="40% - Ênfase1 3 2 4 2" xfId="2141" xr:uid="{AD39EA05-E796-4526-89DB-3E7BD2961343}"/>
    <cellStyle name="40% - Ênfase1 3 2 4 2 2" xfId="4247" xr:uid="{C85328FB-0F7E-452F-99A3-3BF8590E96F5}"/>
    <cellStyle name="40% - Ênfase1 3 2 4 2 2 2" xfId="8453" xr:uid="{62A3BDE3-5452-43C7-A670-6AD84B5D3B64}"/>
    <cellStyle name="40% - Ênfase1 3 2 4 2 3" xfId="6357" xr:uid="{995CAFD8-89A0-4E0E-BDB2-F4C5469713FB}"/>
    <cellStyle name="40% - Ênfase1 3 2 4 3" xfId="3192" xr:uid="{7F095D96-C2FD-4E3B-B5DF-90AE1BD804C7}"/>
    <cellStyle name="40% - Ênfase1 3 2 4 3 2" xfId="7398" xr:uid="{EDF9FA73-68F0-4782-A46F-DCE8FADB1038}"/>
    <cellStyle name="40% - Ênfase1 3 2 4 4" xfId="5302" xr:uid="{DCA0E02B-7361-4F18-9F2C-D748C2F9AA06}"/>
    <cellStyle name="40% - Ênfase1 3 2 5" xfId="1218" xr:uid="{80BF35E3-6F1F-445C-A6B4-AAA5E63FA0DE}"/>
    <cellStyle name="40% - Ênfase1 3 2 5 2" xfId="3333" xr:uid="{94D18CAD-DA8D-4C3E-B12B-3992C240B315}"/>
    <cellStyle name="40% - Ênfase1 3 2 5 2 2" xfId="7539" xr:uid="{1311F9B2-4D4A-4DC4-B4A8-1F7D8A1F5CD0}"/>
    <cellStyle name="40% - Ênfase1 3 2 5 3" xfId="5443" xr:uid="{BA32DD3C-E845-4A22-87A4-D8AB3CE3E64E}"/>
    <cellStyle name="40% - Ênfase1 3 2 6" xfId="2269" xr:uid="{3DA15D03-A781-48CC-8DC1-5265B91C235C}"/>
    <cellStyle name="40% - Ênfase1 3 2 6 2" xfId="6484" xr:uid="{D21DE831-F947-47BD-BA98-CDC9A3E61DF9}"/>
    <cellStyle name="40% - Ênfase1 3 2 7" xfId="4379" xr:uid="{6CF3FE17-5E17-4351-801E-6918096C9D19}"/>
    <cellStyle name="40% - Ênfase1 3 3" xfId="382" xr:uid="{B2174367-0DBA-44D4-BC96-DE9C4FF058F5}"/>
    <cellStyle name="40% - Ênfase1 3 3 2" xfId="845" xr:uid="{4B21C7F8-D3E1-46C0-96E2-18E5B3E33E2F}"/>
    <cellStyle name="40% - Ênfase1 3 3 2 2" xfId="1913" xr:uid="{8CE719BA-38AF-4BA7-837E-891B073806A5}"/>
    <cellStyle name="40% - Ênfase1 3 3 2 2 2" xfId="4019" xr:uid="{838AC5C0-8A91-4B57-A5BC-97ECE04D7DB9}"/>
    <cellStyle name="40% - Ênfase1 3 3 2 2 2 2" xfId="8225" xr:uid="{4627BAE9-182E-486F-8063-61CD9D01D78F}"/>
    <cellStyle name="40% - Ênfase1 3 3 2 2 3" xfId="6129" xr:uid="{226C2428-1450-4201-A490-14351E7A6B3D}"/>
    <cellStyle name="40% - Ênfase1 3 3 2 3" xfId="2964" xr:uid="{7602016D-1CBF-4459-AF2F-1BC5B3F6F95D}"/>
    <cellStyle name="40% - Ênfase1 3 3 2 3 2" xfId="7170" xr:uid="{85F1C1A8-CB50-43F6-8F83-B037215D50AB}"/>
    <cellStyle name="40% - Ênfase1 3 3 2 4" xfId="5074" xr:uid="{D93544F9-1132-43EC-9F80-13E15AFA3DBB}"/>
    <cellStyle name="40% - Ênfase1 3 3 3" xfId="1459" xr:uid="{16FB013F-D071-477E-80C4-934A0F9DB9DD}"/>
    <cellStyle name="40% - Ênfase1 3 3 3 2" xfId="3565" xr:uid="{4C6C02E0-BE0E-42FD-A3B3-0518A4A83C9F}"/>
    <cellStyle name="40% - Ênfase1 3 3 3 2 2" xfId="7771" xr:uid="{AD02D4C3-2652-4397-B919-8E43E16BFBA1}"/>
    <cellStyle name="40% - Ênfase1 3 3 3 3" xfId="5675" xr:uid="{37A60F24-C6E2-4589-AF31-8A8798409590}"/>
    <cellStyle name="40% - Ênfase1 3 3 4" xfId="2510" xr:uid="{96325CF6-FF65-4D14-855D-73F4C484B41C}"/>
    <cellStyle name="40% - Ênfase1 3 3 4 2" xfId="6716" xr:uid="{41594A79-D1C5-4EAB-826B-E3FB597ACE62}"/>
    <cellStyle name="40% - Ênfase1 3 3 5" xfId="4620" xr:uid="{61C7646E-F32B-4D95-8493-FC256C1B7CF8}"/>
    <cellStyle name="40% - Ênfase1 3 4" xfId="613" xr:uid="{8DED2996-9E41-4A2F-9413-999E7DDAAEAF}"/>
    <cellStyle name="40% - Ênfase1 3 4 2" xfId="1687" xr:uid="{B442E5D3-0761-4229-9050-8B9C3120F7FF}"/>
    <cellStyle name="40% - Ênfase1 3 4 2 2" xfId="3793" xr:uid="{F6843AC8-04B9-403C-B4AB-B76734DFCE40}"/>
    <cellStyle name="40% - Ênfase1 3 4 2 2 2" xfId="7999" xr:uid="{9591C60B-CE70-428E-9863-ECB204452A44}"/>
    <cellStyle name="40% - Ênfase1 3 4 2 3" xfId="5903" xr:uid="{1CECDDA8-BDF3-413C-8F1A-E528DB38D6BF}"/>
    <cellStyle name="40% - Ênfase1 3 4 3" xfId="2738" xr:uid="{DDC93B6A-5D35-4BA1-9FE8-4193BCCC64D1}"/>
    <cellStyle name="40% - Ênfase1 3 4 3 2" xfId="6944" xr:uid="{73591B66-E800-44C1-A25E-9D1F412A3FF3}"/>
    <cellStyle name="40% - Ênfase1 3 4 4" xfId="4848" xr:uid="{DD76E950-5426-45E4-8550-CDD7194A62C0}"/>
    <cellStyle name="40% - Ênfase1 3 5" xfId="1073" xr:uid="{BAE438CD-BE0E-46AB-9D90-17837B99D03C}"/>
    <cellStyle name="40% - Ênfase1 3 5 2" xfId="2140" xr:uid="{FBE24B0E-6009-42F9-B7B6-D2B8E48C5E9E}"/>
    <cellStyle name="40% - Ênfase1 3 5 2 2" xfId="4246" xr:uid="{1447B2BC-46B1-45CB-984C-DF45474B3255}"/>
    <cellStyle name="40% - Ênfase1 3 5 2 2 2" xfId="8452" xr:uid="{B100459A-9D3E-459F-A57E-4281D798624E}"/>
    <cellStyle name="40% - Ênfase1 3 5 2 3" xfId="6356" xr:uid="{DC14FD7B-13A2-4E96-B692-3CAC52DFEF50}"/>
    <cellStyle name="40% - Ênfase1 3 5 3" xfId="3191" xr:uid="{26C384C1-40ED-452D-B465-93865FBECDD7}"/>
    <cellStyle name="40% - Ênfase1 3 5 3 2" xfId="7397" xr:uid="{45561726-3D2D-42DD-BE07-69FBCBE8C3C6}"/>
    <cellStyle name="40% - Ênfase1 3 5 4" xfId="5301" xr:uid="{D1E948BF-D898-44DC-A921-78F6354E972D}"/>
    <cellStyle name="40% - Ênfase1 3 6" xfId="1217" xr:uid="{D333BC21-55EB-4AA2-8E9E-E95F10512E6A}"/>
    <cellStyle name="40% - Ênfase1 3 6 2" xfId="3332" xr:uid="{5A4862ED-2627-4987-9B4C-64E021B4445B}"/>
    <cellStyle name="40% - Ênfase1 3 6 2 2" xfId="7538" xr:uid="{5843D2FC-83C0-48A9-966D-CB7D3FABCF51}"/>
    <cellStyle name="40% - Ênfase1 3 6 3" xfId="5442" xr:uid="{B592915F-6A74-4DEB-AB94-D9E60C2B0315}"/>
    <cellStyle name="40% - Ênfase1 3 7" xfId="2268" xr:uid="{F6CCA95C-468B-4D0E-977E-F4D2FFB0B0BE}"/>
    <cellStyle name="40% - Ênfase1 3 7 2" xfId="6483" xr:uid="{F6937983-DBE6-43A7-A093-D5587E91235F}"/>
    <cellStyle name="40% - Ênfase1 3 8" xfId="4378" xr:uid="{7DE12F59-36C6-49CE-9C7F-E95BA2048A2A}"/>
    <cellStyle name="40% - Ênfase1 4" xfId="110" xr:uid="{3C09B1A1-354F-447F-95EB-DEF1D19D0C61}"/>
    <cellStyle name="40% - Ênfase1 4 2" xfId="384" xr:uid="{2FE61031-F1A3-4AD2-B58C-44FE6BE20C4C}"/>
    <cellStyle name="40% - Ênfase1 4 2 2" xfId="847" xr:uid="{F3F9EFE0-9439-43DF-9DD1-1C88A6ADE9A6}"/>
    <cellStyle name="40% - Ênfase1 4 2 2 2" xfId="1915" xr:uid="{02A67EED-B7FC-449B-BC0E-6CA57131B9FA}"/>
    <cellStyle name="40% - Ênfase1 4 2 2 2 2" xfId="4021" xr:uid="{7D402C6C-2C7D-40B5-8A3B-E9C3F7B1CA08}"/>
    <cellStyle name="40% - Ênfase1 4 2 2 2 2 2" xfId="8227" xr:uid="{5720965E-7545-44D9-A402-117E3F22B4E5}"/>
    <cellStyle name="40% - Ênfase1 4 2 2 2 3" xfId="6131" xr:uid="{16F0D40E-CDDF-4880-90ED-81A5EF358EF7}"/>
    <cellStyle name="40% - Ênfase1 4 2 2 3" xfId="2966" xr:uid="{02418E33-D85C-4557-BC4E-75C7E0EAA455}"/>
    <cellStyle name="40% - Ênfase1 4 2 2 3 2" xfId="7172" xr:uid="{5AFCE146-9E08-4136-90EF-C3F8E72F6281}"/>
    <cellStyle name="40% - Ênfase1 4 2 2 4" xfId="5076" xr:uid="{BEB04CA6-50B3-43D4-A6AB-C5C28339B734}"/>
    <cellStyle name="40% - Ênfase1 4 2 3" xfId="1461" xr:uid="{745AF4FE-77B7-4055-853D-72171384B3C9}"/>
    <cellStyle name="40% - Ênfase1 4 2 3 2" xfId="3567" xr:uid="{59756CD6-6E20-455D-88DA-28C20128B16D}"/>
    <cellStyle name="40% - Ênfase1 4 2 3 2 2" xfId="7773" xr:uid="{245FF7B9-7DB0-47F3-8844-1FF861D1BB65}"/>
    <cellStyle name="40% - Ênfase1 4 2 3 3" xfId="5677" xr:uid="{9699712F-92CD-49D2-BEA1-E4003205F9B6}"/>
    <cellStyle name="40% - Ênfase1 4 2 4" xfId="2512" xr:uid="{0EA49EBE-EA45-480A-ABDA-14ADDB99D006}"/>
    <cellStyle name="40% - Ênfase1 4 2 4 2" xfId="6718" xr:uid="{D0D227F3-7263-416D-B82F-97F501A98C4F}"/>
    <cellStyle name="40% - Ênfase1 4 2 5" xfId="4622" xr:uid="{7D3081DE-A6F0-4252-A961-C920629F4FCC}"/>
    <cellStyle name="40% - Ênfase1 4 3" xfId="615" xr:uid="{038E7D8B-1A4A-4C7D-A1BD-D74C88C6FB37}"/>
    <cellStyle name="40% - Ênfase1 4 3 2" xfId="1689" xr:uid="{6E892D57-C068-4D5E-BD46-44522D5623FA}"/>
    <cellStyle name="40% - Ênfase1 4 3 2 2" xfId="3795" xr:uid="{CBBE7DD4-D9B8-448E-81BE-91F2954A1AED}"/>
    <cellStyle name="40% - Ênfase1 4 3 2 2 2" xfId="8001" xr:uid="{C694F110-4737-4A27-A7A3-B6CE0B2F41C7}"/>
    <cellStyle name="40% - Ênfase1 4 3 2 3" xfId="5905" xr:uid="{AB8729F0-52B9-4FF4-9F8F-A0C08EEB3CF6}"/>
    <cellStyle name="40% - Ênfase1 4 3 3" xfId="2740" xr:uid="{8EEF41E9-E157-4466-B0D0-17AB99E6D1C9}"/>
    <cellStyle name="40% - Ênfase1 4 3 3 2" xfId="6946" xr:uid="{A1FF6691-2C92-4713-8182-2E33B8020AB6}"/>
    <cellStyle name="40% - Ênfase1 4 3 4" xfId="4850" xr:uid="{7485364D-D72D-4E4B-BE23-A9A09F4739F3}"/>
    <cellStyle name="40% - Ênfase1 4 4" xfId="1075" xr:uid="{1BF521C2-A532-4B4F-A8D9-758FA465BB47}"/>
    <cellStyle name="40% - Ênfase1 4 4 2" xfId="2142" xr:uid="{CB857494-C6CE-40F2-BF12-3498048D493C}"/>
    <cellStyle name="40% - Ênfase1 4 4 2 2" xfId="4248" xr:uid="{A50F331D-4849-4197-BEDB-01A7A9B33704}"/>
    <cellStyle name="40% - Ênfase1 4 4 2 2 2" xfId="8454" xr:uid="{1E2AA4C9-6A5E-45D1-B54E-FAA7BB64FA45}"/>
    <cellStyle name="40% - Ênfase1 4 4 2 3" xfId="6358" xr:uid="{1D446FFE-68AD-49D2-809D-64DA5796FBCA}"/>
    <cellStyle name="40% - Ênfase1 4 4 3" xfId="3193" xr:uid="{858FBE49-1E82-4EEF-B009-DABAF4C01B2E}"/>
    <cellStyle name="40% - Ênfase1 4 4 3 2" xfId="7399" xr:uid="{758A8CCC-DC4B-4C74-A2C4-2178044BCB38}"/>
    <cellStyle name="40% - Ênfase1 4 4 4" xfId="5303" xr:uid="{CAA7FF47-F7E2-4468-9AA5-5DF9B61C39D3}"/>
    <cellStyle name="40% - Ênfase1 4 5" xfId="1219" xr:uid="{7EB6B676-6B5C-4A09-891C-C602CA6465CE}"/>
    <cellStyle name="40% - Ênfase1 4 5 2" xfId="3334" xr:uid="{4555DFEE-F507-4198-B138-2C906165266F}"/>
    <cellStyle name="40% - Ênfase1 4 5 2 2" xfId="7540" xr:uid="{5B5D143A-BE84-46A3-B4CC-5DEF64BC3937}"/>
    <cellStyle name="40% - Ênfase1 4 5 3" xfId="5444" xr:uid="{A01CE143-D1C3-442D-AA2D-6D15E3B02AC7}"/>
    <cellStyle name="40% - Ênfase1 4 6" xfId="2270" xr:uid="{21FFD8CA-0FDE-46E8-A532-78DC911736CF}"/>
    <cellStyle name="40% - Ênfase1 4 6 2" xfId="6485" xr:uid="{6CA5B672-8A20-49CF-B335-E43F5C1BD3BD}"/>
    <cellStyle name="40% - Ênfase1 4 7" xfId="4380" xr:uid="{736DC487-1001-4631-9D89-E9F7A52C59E8}"/>
    <cellStyle name="40% - Ênfase1 5" xfId="111" xr:uid="{DAE192F1-696D-4167-B670-F606728EACEE}"/>
    <cellStyle name="40% - Ênfase1 5 2" xfId="385" xr:uid="{330D13E0-55FB-442D-BE10-D54E7061BFB3}"/>
    <cellStyle name="40% - Ênfase1 5 2 2" xfId="848" xr:uid="{A737413C-91BB-486E-A3D5-A9AF17EE910C}"/>
    <cellStyle name="40% - Ênfase1 5 2 2 2" xfId="1916" xr:uid="{213E1CC5-701B-4D16-B647-19090EEF72C8}"/>
    <cellStyle name="40% - Ênfase1 5 2 2 2 2" xfId="4022" xr:uid="{1149C855-D4C4-4776-8EB9-C21B5E88402F}"/>
    <cellStyle name="40% - Ênfase1 5 2 2 2 2 2" xfId="8228" xr:uid="{541C6865-4AF4-4028-919F-0BCD506F026B}"/>
    <cellStyle name="40% - Ênfase1 5 2 2 2 3" xfId="6132" xr:uid="{AAEEDD96-EE98-4462-8251-C50F32E1358A}"/>
    <cellStyle name="40% - Ênfase1 5 2 2 3" xfId="2967" xr:uid="{CF229F67-559F-40B3-B433-FC3AF9F403F8}"/>
    <cellStyle name="40% - Ênfase1 5 2 2 3 2" xfId="7173" xr:uid="{96AE65A3-38E7-4049-B185-BCBCB239E4D8}"/>
    <cellStyle name="40% - Ênfase1 5 2 2 4" xfId="5077" xr:uid="{A905FDB6-59BA-49A7-B698-B7FA2E72CF8D}"/>
    <cellStyle name="40% - Ênfase1 5 2 3" xfId="1462" xr:uid="{4943B9A2-3255-40AA-B87E-92F4EDD4698D}"/>
    <cellStyle name="40% - Ênfase1 5 2 3 2" xfId="3568" xr:uid="{DA08493C-3ED0-460D-8840-719EFF7C624D}"/>
    <cellStyle name="40% - Ênfase1 5 2 3 2 2" xfId="7774" xr:uid="{6086F570-8986-41A7-8FAD-218C489D5B7F}"/>
    <cellStyle name="40% - Ênfase1 5 2 3 3" xfId="5678" xr:uid="{8F780A18-D3D5-48AB-8881-B281CE0BA1E7}"/>
    <cellStyle name="40% - Ênfase1 5 2 4" xfId="2513" xr:uid="{F25A7CE7-9753-493A-86EA-A8CCCFDF1761}"/>
    <cellStyle name="40% - Ênfase1 5 2 4 2" xfId="6719" xr:uid="{82AC9434-C638-4E60-A06F-392616A9E235}"/>
    <cellStyle name="40% - Ênfase1 5 2 5" xfId="4623" xr:uid="{77BCD36C-1959-4226-9AD5-43E93FDB4E6E}"/>
    <cellStyle name="40% - Ênfase1 5 3" xfId="616" xr:uid="{11A0664B-BC16-480C-AD75-BAE6544AE940}"/>
    <cellStyle name="40% - Ênfase1 5 3 2" xfId="1690" xr:uid="{8674EC03-97E6-4776-A183-24D145FC433D}"/>
    <cellStyle name="40% - Ênfase1 5 3 2 2" xfId="3796" xr:uid="{58499F97-425B-44E6-85E9-EBD1F27597D4}"/>
    <cellStyle name="40% - Ênfase1 5 3 2 2 2" xfId="8002" xr:uid="{463090B0-6A5D-4531-93BD-EA5A5D33FF07}"/>
    <cellStyle name="40% - Ênfase1 5 3 2 3" xfId="5906" xr:uid="{8B4EFC72-98F4-47CF-9C94-3396130E8B7F}"/>
    <cellStyle name="40% - Ênfase1 5 3 3" xfId="2741" xr:uid="{7C6D9AAE-C34D-4E1D-9473-2473CD331C99}"/>
    <cellStyle name="40% - Ênfase1 5 3 3 2" xfId="6947" xr:uid="{8BE1D1A6-79EA-4647-B492-7F470CCD848B}"/>
    <cellStyle name="40% - Ênfase1 5 3 4" xfId="4851" xr:uid="{DB50EF3A-BDA0-44A1-8874-8E36AFDB1B45}"/>
    <cellStyle name="40% - Ênfase1 5 4" xfId="1076" xr:uid="{B5DFE4B4-2CB0-42E9-AFAE-B8F01F063D2E}"/>
    <cellStyle name="40% - Ênfase1 5 4 2" xfId="2143" xr:uid="{81C0F50F-2BC1-4E4B-8C88-D03BA9DFD2C4}"/>
    <cellStyle name="40% - Ênfase1 5 4 2 2" xfId="4249" xr:uid="{F3FF37AB-A875-413E-95D4-EFDCEC60BF84}"/>
    <cellStyle name="40% - Ênfase1 5 4 2 2 2" xfId="8455" xr:uid="{881E1D51-444D-4E25-8BEA-C64161E51A1E}"/>
    <cellStyle name="40% - Ênfase1 5 4 2 3" xfId="6359" xr:uid="{6CBADAE2-3356-4305-B511-AA9FA62E4C82}"/>
    <cellStyle name="40% - Ênfase1 5 4 3" xfId="3194" xr:uid="{EDCDEF14-C850-4ECB-B75E-56975A24A9D2}"/>
    <cellStyle name="40% - Ênfase1 5 4 3 2" xfId="7400" xr:uid="{B87B0DD0-7617-4C84-824F-BE27D9F22920}"/>
    <cellStyle name="40% - Ênfase1 5 4 4" xfId="5304" xr:uid="{6014D2F3-1145-4BE9-8E5E-B809D1CABE6C}"/>
    <cellStyle name="40% - Ênfase1 5 5" xfId="1220" xr:uid="{077BE9F3-FCA6-442F-BDCE-51FAA82F360D}"/>
    <cellStyle name="40% - Ênfase1 5 5 2" xfId="3335" xr:uid="{2F3C9C9D-44D1-4AAC-99CF-D8827D9792DB}"/>
    <cellStyle name="40% - Ênfase1 5 5 2 2" xfId="7541" xr:uid="{9656B65C-777F-4733-B31C-FC33AFF01551}"/>
    <cellStyle name="40% - Ênfase1 5 5 3" xfId="5445" xr:uid="{D455388D-C2C9-43A3-AD17-FF28BB570A96}"/>
    <cellStyle name="40% - Ênfase1 5 6" xfId="2271" xr:uid="{7982D62C-52CE-44CD-9C89-DDE7115C8DBF}"/>
    <cellStyle name="40% - Ênfase1 5 6 2" xfId="6486" xr:uid="{85CD9DB7-8273-4E87-A229-E3DAD1713E3B}"/>
    <cellStyle name="40% - Ênfase1 5 7" xfId="4381" xr:uid="{092D9BB4-D8FE-4E60-BCEF-C987193591AD}"/>
    <cellStyle name="40% - Ênfase1 6" xfId="239" xr:uid="{A222D5AE-8360-4976-918A-875551B94F39}"/>
    <cellStyle name="40% - Ênfase1 6 2" xfId="478" xr:uid="{899320B2-5162-4985-B260-7D0E82EBD7DE}"/>
    <cellStyle name="40% - Ênfase1 6 2 2" xfId="940" xr:uid="{D10D2A31-0BC6-4078-9F3D-99244CC109AC}"/>
    <cellStyle name="40% - Ênfase1 6 2 2 2" xfId="2008" xr:uid="{E0B55FEB-7DC6-4636-8B31-6DFEB3EC5868}"/>
    <cellStyle name="40% - Ênfase1 6 2 2 2 2" xfId="4114" xr:uid="{15318069-D17C-4DC9-8179-B2BE5B57F6F8}"/>
    <cellStyle name="40% - Ênfase1 6 2 2 2 2 2" xfId="8320" xr:uid="{E96CF551-3A6B-4101-8CBC-3DABCBF6ACC9}"/>
    <cellStyle name="40% - Ênfase1 6 2 2 2 3" xfId="6224" xr:uid="{67C12265-30FD-4BA7-B4A2-26DBA28C6769}"/>
    <cellStyle name="40% - Ênfase1 6 2 2 3" xfId="3059" xr:uid="{F462D65C-330F-4693-BB0A-65C455C085D8}"/>
    <cellStyle name="40% - Ênfase1 6 2 2 3 2" xfId="7265" xr:uid="{00E042C8-E069-4131-82E4-4E7D16892A84}"/>
    <cellStyle name="40% - Ênfase1 6 2 2 4" xfId="5169" xr:uid="{2E7530F8-43D4-45D9-8C9B-C96520486470}"/>
    <cellStyle name="40% - Ênfase1 6 2 3" xfId="1554" xr:uid="{DFDC3353-E29A-4CFA-BD12-A785E04B8B98}"/>
    <cellStyle name="40% - Ênfase1 6 2 3 2" xfId="3660" xr:uid="{BF075558-B397-4C32-BD25-DA5843F3C4DF}"/>
    <cellStyle name="40% - Ênfase1 6 2 3 2 2" xfId="7866" xr:uid="{9E2263D4-1C6F-49A3-850A-8312DE217E06}"/>
    <cellStyle name="40% - Ênfase1 6 2 3 3" xfId="5770" xr:uid="{ABC6BE12-522C-4518-8079-B7B0139FF079}"/>
    <cellStyle name="40% - Ênfase1 6 2 4" xfId="2605" xr:uid="{4781530C-6DA7-498F-9EEC-D27AF39D62FB}"/>
    <cellStyle name="40% - Ênfase1 6 2 4 2" xfId="6811" xr:uid="{9FA3668B-97D5-4607-AE79-333151E3F81E}"/>
    <cellStyle name="40% - Ênfase1 6 2 5" xfId="4715" xr:uid="{5F9FC2E7-4224-4256-B290-23F9A3178812}"/>
    <cellStyle name="40% - Ênfase1 6 3" xfId="707" xr:uid="{D6407B06-FDE9-4E06-900D-F05DB054C200}"/>
    <cellStyle name="40% - Ênfase1 6 3 2" xfId="1776" xr:uid="{0E5B8090-12EC-4276-8CFB-15FC8666C4AF}"/>
    <cellStyle name="40% - Ênfase1 6 3 2 2" xfId="3882" xr:uid="{8E565DB5-9273-44A4-BA3B-A4E3CD456030}"/>
    <cellStyle name="40% - Ênfase1 6 3 2 2 2" xfId="8088" xr:uid="{75EB1E78-D027-449A-B196-813CC95CEB1A}"/>
    <cellStyle name="40% - Ênfase1 6 3 2 3" xfId="5992" xr:uid="{5B3E4813-7E2F-4B71-9182-2ED360D24BCF}"/>
    <cellStyle name="40% - Ênfase1 6 3 3" xfId="2827" xr:uid="{9DA412DB-1017-41F3-B6AE-A2958CD22B2A}"/>
    <cellStyle name="40% - Ênfase1 6 3 3 2" xfId="7033" xr:uid="{78A710AD-D672-445B-B51B-7F2D37C1FE6C}"/>
    <cellStyle name="40% - Ênfase1 6 3 4" xfId="4937" xr:uid="{E8ECFD13-DD73-47A0-A116-21E2DDEA9E54}"/>
    <cellStyle name="40% - Ênfase1 6 4" xfId="1321" xr:uid="{4C93F5C1-85B2-4B8D-B711-82D9130F4CEA}"/>
    <cellStyle name="40% - Ênfase1 6 4 2" xfId="3427" xr:uid="{F64F894E-F3D5-49EB-9253-6818DF0D5742}"/>
    <cellStyle name="40% - Ênfase1 6 4 2 2" xfId="7633" xr:uid="{E1456A2B-98FB-41CB-8DD5-7F16E496D379}"/>
    <cellStyle name="40% - Ênfase1 6 4 3" xfId="5537" xr:uid="{9B5B76AF-84AA-46AD-8848-578FA01058D1}"/>
    <cellStyle name="40% - Ênfase1 6 5" xfId="2372" xr:uid="{0C59AADA-7A3B-4F1D-B13C-97BFE80C1865}"/>
    <cellStyle name="40% - Ênfase1 6 5 2" xfId="6578" xr:uid="{22F2284A-29E7-45C2-BD5B-5A9307400313}"/>
    <cellStyle name="40% - Ênfase1 6 6" xfId="4482" xr:uid="{2F9A971A-4380-43CD-AAAA-ECE1C3976A41}"/>
    <cellStyle name="40% - Ênfase1 7" xfId="253" xr:uid="{4CCCC3DA-98CC-47CC-9B4D-5D401A9A1F4F}"/>
    <cellStyle name="40% - Ênfase1 7 2" xfId="492" xr:uid="{608E4023-00D0-4687-8EDD-6E3A6F63E604}"/>
    <cellStyle name="40% - Ênfase1 7 2 2" xfId="954" xr:uid="{DD0B2BBD-8269-4FEF-B241-EC03DB2678F6}"/>
    <cellStyle name="40% - Ênfase1 7 2 2 2" xfId="2022" xr:uid="{D2320BCD-0E68-4958-AAB5-981DC3B38DE0}"/>
    <cellStyle name="40% - Ênfase1 7 2 2 2 2" xfId="4128" xr:uid="{1F3E9789-2790-471E-83C1-96D10EDD6BED}"/>
    <cellStyle name="40% - Ênfase1 7 2 2 2 2 2" xfId="8334" xr:uid="{F36D6B35-E649-472B-9FBB-A1B591C230C9}"/>
    <cellStyle name="40% - Ênfase1 7 2 2 2 3" xfId="6238" xr:uid="{B945B937-11BC-4283-85D4-D0279A8BF122}"/>
    <cellStyle name="40% - Ênfase1 7 2 2 3" xfId="3073" xr:uid="{AA64956F-172F-4F97-B420-5CA334DFF727}"/>
    <cellStyle name="40% - Ênfase1 7 2 2 3 2" xfId="7279" xr:uid="{68B32B45-DE4F-44C8-8910-BEECD7E0D626}"/>
    <cellStyle name="40% - Ênfase1 7 2 2 4" xfId="5183" xr:uid="{01C06072-DC8C-4428-8DB3-21384A57CD10}"/>
    <cellStyle name="40% - Ênfase1 7 2 3" xfId="1568" xr:uid="{3119212E-7E1C-427E-A0FF-A68C531CD0AC}"/>
    <cellStyle name="40% - Ênfase1 7 2 3 2" xfId="3674" xr:uid="{69EC4994-ED91-4F76-A2DD-9AA32754819D}"/>
    <cellStyle name="40% - Ênfase1 7 2 3 2 2" xfId="7880" xr:uid="{C4C2CA74-1A2B-409F-987F-504F7F840E5D}"/>
    <cellStyle name="40% - Ênfase1 7 2 3 3" xfId="5784" xr:uid="{05AA0B34-6E31-4C27-95C7-ABA1582C0B78}"/>
    <cellStyle name="40% - Ênfase1 7 2 4" xfId="2619" xr:uid="{3EACC484-A08D-4A7D-88FA-90C6EF1BC4BD}"/>
    <cellStyle name="40% - Ênfase1 7 2 4 2" xfId="6825" xr:uid="{EE6EA43D-6349-4B20-8518-FBE0054E027F}"/>
    <cellStyle name="40% - Ênfase1 7 2 5" xfId="4729" xr:uid="{7C674248-1E7E-443D-B63F-9537DF04A2A9}"/>
    <cellStyle name="40% - Ênfase1 7 3" xfId="721" xr:uid="{27E45503-FB32-4764-ABB3-2A77C92E48C3}"/>
    <cellStyle name="40% - Ênfase1 7 3 2" xfId="1790" xr:uid="{3D669F82-4885-4948-BE67-B78F47BED1FC}"/>
    <cellStyle name="40% - Ênfase1 7 3 2 2" xfId="3896" xr:uid="{CF311BF0-D135-4553-9B21-46305A2DE4A5}"/>
    <cellStyle name="40% - Ênfase1 7 3 2 2 2" xfId="8102" xr:uid="{593B3620-9592-4B90-8154-570E00356EF8}"/>
    <cellStyle name="40% - Ênfase1 7 3 2 3" xfId="6006" xr:uid="{29C578D0-EC4E-4D2D-B475-8D34B79ACE68}"/>
    <cellStyle name="40% - Ênfase1 7 3 3" xfId="2841" xr:uid="{F4EA939D-776A-43A6-A739-1E05ECC9BE2A}"/>
    <cellStyle name="40% - Ênfase1 7 3 3 2" xfId="7047" xr:uid="{EF1D940F-6001-4F8B-92DB-40CA93163BBC}"/>
    <cellStyle name="40% - Ênfase1 7 3 4" xfId="4951" xr:uid="{C71CF166-A97A-4CA4-9516-E91B67C072B7}"/>
    <cellStyle name="40% - Ênfase1 7 4" xfId="1335" xr:uid="{1F7C7071-60BD-4890-9A43-A74DD4924183}"/>
    <cellStyle name="40% - Ênfase1 7 4 2" xfId="3441" xr:uid="{517BF9E7-A55B-4F8A-840F-B955C5111FFF}"/>
    <cellStyle name="40% - Ênfase1 7 4 2 2" xfId="7647" xr:uid="{F17AFEFE-6D17-4071-94A3-B8C6DCB8DB26}"/>
    <cellStyle name="40% - Ênfase1 7 4 3" xfId="5551" xr:uid="{10401B99-E21A-4A61-A234-1E38CD98ECA0}"/>
    <cellStyle name="40% - Ênfase1 7 5" xfId="2386" xr:uid="{F9EA30FA-EAEE-407E-B9DF-2645B1FDA6E5}"/>
    <cellStyle name="40% - Ênfase1 7 5 2" xfId="6592" xr:uid="{974F0F93-90C8-48CE-9C13-9E6F8C7A0353}"/>
    <cellStyle name="40% - Ênfase1 7 6" xfId="4496" xr:uid="{DD9A8909-7140-45E2-AC8F-95A05A0FBCC8}"/>
    <cellStyle name="40% - Ênfase1 8" xfId="267" xr:uid="{AFE839AF-F818-4C47-91AD-EBED323378D9}"/>
    <cellStyle name="40% - Ênfase1 8 2" xfId="506" xr:uid="{CB0BFF3B-0162-4D00-8352-E6DBE48F6F0C}"/>
    <cellStyle name="40% - Ênfase1 8 2 2" xfId="968" xr:uid="{EE4919BC-BDAA-4D99-BB7B-2BB5F53C66A0}"/>
    <cellStyle name="40% - Ênfase1 8 2 2 2" xfId="2036" xr:uid="{E7792FB9-6E7E-4B3B-A637-9CDFF48BC13F}"/>
    <cellStyle name="40% - Ênfase1 8 2 2 2 2" xfId="4142" xr:uid="{F4EA270F-F1F1-411A-A73D-77D17A067953}"/>
    <cellStyle name="40% - Ênfase1 8 2 2 2 2 2" xfId="8348" xr:uid="{DCFA8383-D6F6-40DF-B9DB-BEA154D65F36}"/>
    <cellStyle name="40% - Ênfase1 8 2 2 2 3" xfId="6252" xr:uid="{C7F9874B-4EEE-4311-A7B5-45200855FDC7}"/>
    <cellStyle name="40% - Ênfase1 8 2 2 3" xfId="3087" xr:uid="{A5BCAFD9-AEE6-4962-A316-9E0F40A1F73D}"/>
    <cellStyle name="40% - Ênfase1 8 2 2 3 2" xfId="7293" xr:uid="{AC3231C3-CF7D-438E-9CBB-46C37BAF5C63}"/>
    <cellStyle name="40% - Ênfase1 8 2 2 4" xfId="5197" xr:uid="{2CB37467-3823-4D45-86BB-EA1A5590C327}"/>
    <cellStyle name="40% - Ênfase1 8 2 3" xfId="1582" xr:uid="{9B904B78-233B-4A3E-96A5-FC64FE44AA90}"/>
    <cellStyle name="40% - Ênfase1 8 2 3 2" xfId="3688" xr:uid="{33D86BF2-0D58-4E71-9D0D-2D827919DB05}"/>
    <cellStyle name="40% - Ênfase1 8 2 3 2 2" xfId="7894" xr:uid="{B2932777-3375-48AB-84C2-0BAB3FEF34CB}"/>
    <cellStyle name="40% - Ênfase1 8 2 3 3" xfId="5798" xr:uid="{8194F79B-7C8D-4132-AFFA-D66C83FD2A0F}"/>
    <cellStyle name="40% - Ênfase1 8 2 4" xfId="2633" xr:uid="{7EFC33BD-1CD2-4731-B000-D0F2F6F21D4A}"/>
    <cellStyle name="40% - Ênfase1 8 2 4 2" xfId="6839" xr:uid="{4D80F6D9-E790-4503-B314-0F6F0E8D1AFA}"/>
    <cellStyle name="40% - Ênfase1 8 2 5" xfId="4743" xr:uid="{AC36B867-DE15-4C25-849D-5D51AA0A4A83}"/>
    <cellStyle name="40% - Ênfase1 8 3" xfId="735" xr:uid="{DA2614E9-68C7-45EC-801D-2581BC969A60}"/>
    <cellStyle name="40% - Ênfase1 8 3 2" xfId="1804" xr:uid="{035EDF1F-649C-44F1-991E-79451A39D65E}"/>
    <cellStyle name="40% - Ênfase1 8 3 2 2" xfId="3910" xr:uid="{2971383A-AAD0-4F8D-B639-36CB94C98321}"/>
    <cellStyle name="40% - Ênfase1 8 3 2 2 2" xfId="8116" xr:uid="{3BC48502-8EFD-4DE3-9FE5-A0781487D441}"/>
    <cellStyle name="40% - Ênfase1 8 3 2 3" xfId="6020" xr:uid="{B4118F92-BF41-4861-A5E7-C95638311390}"/>
    <cellStyle name="40% - Ênfase1 8 3 3" xfId="2855" xr:uid="{F9403134-9E51-41FC-A344-AC6E012F48BB}"/>
    <cellStyle name="40% - Ênfase1 8 3 3 2" xfId="7061" xr:uid="{48DAA3C7-EC93-47E0-A935-1FD031B76E20}"/>
    <cellStyle name="40% - Ênfase1 8 3 4" xfId="4965" xr:uid="{97A3F3AC-A33B-4F91-B8C2-F879A6B85AE0}"/>
    <cellStyle name="40% - Ênfase1 8 4" xfId="1349" xr:uid="{F9ED0A02-B585-42F0-977B-6CBCF735CCBA}"/>
    <cellStyle name="40% - Ênfase1 8 4 2" xfId="3455" xr:uid="{09E836F6-A7C2-4636-9BAC-4977E8973E0C}"/>
    <cellStyle name="40% - Ênfase1 8 4 2 2" xfId="7661" xr:uid="{184F5E20-71F8-4854-A8E9-03E1A297286D}"/>
    <cellStyle name="40% - Ênfase1 8 4 3" xfId="5565" xr:uid="{9E7B3CF2-1032-4B52-AD43-E61CBF94D79A}"/>
    <cellStyle name="40% - Ênfase1 8 5" xfId="2400" xr:uid="{2B687B98-868A-46EC-B87A-F93182291C59}"/>
    <cellStyle name="40% - Ênfase1 8 5 2" xfId="6606" xr:uid="{B0D12345-335E-443F-8CA5-0BA5B4DA1E13}"/>
    <cellStyle name="40% - Ênfase1 8 6" xfId="4510" xr:uid="{34508F00-AFCB-45AC-838B-EE25B653E9AE}"/>
    <cellStyle name="40% - Ênfase1 9" xfId="281" xr:uid="{2276EA00-A2AF-497F-9F6C-86E991723A6C}"/>
    <cellStyle name="40% - Ênfase1 9 2" xfId="520" xr:uid="{D053279A-1F65-4DFD-BE4D-283B834C6F47}"/>
    <cellStyle name="40% - Ênfase1 9 2 2" xfId="982" xr:uid="{8C74D503-FD7B-4554-9DE3-A44531F6E108}"/>
    <cellStyle name="40% - Ênfase1 9 2 2 2" xfId="2050" xr:uid="{50CD889E-EFD7-423B-A767-62385B385174}"/>
    <cellStyle name="40% - Ênfase1 9 2 2 2 2" xfId="4156" xr:uid="{199412AB-ECB9-47F9-AFE6-C9544A62C2F0}"/>
    <cellStyle name="40% - Ênfase1 9 2 2 2 2 2" xfId="8362" xr:uid="{76FF42A5-DAC1-47A9-B1DC-20437A8542A9}"/>
    <cellStyle name="40% - Ênfase1 9 2 2 2 3" xfId="6266" xr:uid="{93DD3908-A98D-4F45-85C9-08224BDF04A9}"/>
    <cellStyle name="40% - Ênfase1 9 2 2 3" xfId="3101" xr:uid="{BB4854BD-8609-48FF-B344-2F98A8722DF2}"/>
    <cellStyle name="40% - Ênfase1 9 2 2 3 2" xfId="7307" xr:uid="{95581C30-8E95-4E9A-865B-90D37AAAD041}"/>
    <cellStyle name="40% - Ênfase1 9 2 2 4" xfId="5211" xr:uid="{BD3ADFD8-3114-47A3-8D4A-2A78285AEBAF}"/>
    <cellStyle name="40% - Ênfase1 9 2 3" xfId="1596" xr:uid="{397BCBC7-3F55-4230-A4AA-57661CC0C53D}"/>
    <cellStyle name="40% - Ênfase1 9 2 3 2" xfId="3702" xr:uid="{2900406F-B3CA-4CA1-B4FC-4E0503B1A79B}"/>
    <cellStyle name="40% - Ênfase1 9 2 3 2 2" xfId="7908" xr:uid="{8531E42F-AABE-4ED3-9F4A-6702CEA53520}"/>
    <cellStyle name="40% - Ênfase1 9 2 3 3" xfId="5812" xr:uid="{10BB4481-13D2-4AB7-8968-E4918EA7BEE3}"/>
    <cellStyle name="40% - Ênfase1 9 2 4" xfId="2647" xr:uid="{AD56A56A-47FE-4A5A-85D1-AC396E5C3344}"/>
    <cellStyle name="40% - Ênfase1 9 2 4 2" xfId="6853" xr:uid="{B2D75AF7-D954-464F-9BB8-75FE00CED118}"/>
    <cellStyle name="40% - Ênfase1 9 2 5" xfId="4757" xr:uid="{A15E0113-AE78-409B-82A2-C2D3A381AC0A}"/>
    <cellStyle name="40% - Ênfase1 9 3" xfId="749" xr:uid="{AE0C09A7-ED2B-42A3-BB25-A736F28F7D0D}"/>
    <cellStyle name="40% - Ênfase1 9 3 2" xfId="1818" xr:uid="{F9225425-BA4B-4204-BEC8-D2CC76A8500F}"/>
    <cellStyle name="40% - Ênfase1 9 3 2 2" xfId="3924" xr:uid="{90E5329E-0330-4441-B1D0-4805A8C5BA87}"/>
    <cellStyle name="40% - Ênfase1 9 3 2 2 2" xfId="8130" xr:uid="{AE06E37B-A9E4-477F-93AC-7441D5955C5D}"/>
    <cellStyle name="40% - Ênfase1 9 3 2 3" xfId="6034" xr:uid="{341EC2B3-06EF-4F43-9D49-5CACD3ABAF5F}"/>
    <cellStyle name="40% - Ênfase1 9 3 3" xfId="2869" xr:uid="{0D3A011A-4B1A-47C7-9F26-B2855DF2005C}"/>
    <cellStyle name="40% - Ênfase1 9 3 3 2" xfId="7075" xr:uid="{6AA58D4D-A6A4-41AD-99B1-BFABCEA7341A}"/>
    <cellStyle name="40% - Ênfase1 9 3 4" xfId="4979" xr:uid="{93E7CC85-3950-4E60-B23E-96BFC60A01EE}"/>
    <cellStyle name="40% - Ênfase1 9 4" xfId="1363" xr:uid="{E456D53A-1C65-4F63-8203-15440A4E1F88}"/>
    <cellStyle name="40% - Ênfase1 9 4 2" xfId="3469" xr:uid="{FEB447C7-E9A0-49A6-B8B1-7EF69832F8F4}"/>
    <cellStyle name="40% - Ênfase1 9 4 2 2" xfId="7675" xr:uid="{272DC272-DFF0-4D2A-89AA-949BF4C12ECF}"/>
    <cellStyle name="40% - Ênfase1 9 4 3" xfId="5579" xr:uid="{FD402C42-360E-4A91-9D31-AF583366E252}"/>
    <cellStyle name="40% - Ênfase1 9 5" xfId="2414" xr:uid="{D45725C3-5F4F-4446-8A9B-D06476684146}"/>
    <cellStyle name="40% - Ênfase1 9 5 2" xfId="6620" xr:uid="{7A028EA1-C6A7-4ACC-B773-2A407680B13E}"/>
    <cellStyle name="40% - Ênfase1 9 6" xfId="4524" xr:uid="{D4F663BE-3E46-4E1B-971A-573B22DF8E5A}"/>
    <cellStyle name="40% - Ênfase2 10" xfId="308" xr:uid="{3BB47573-0859-45AD-AAD2-63CFE0797D06}"/>
    <cellStyle name="40% - Ênfase2 10 2" xfId="545" xr:uid="{93D7A6A8-C286-4333-B683-6B0CB0CAFE87}"/>
    <cellStyle name="40% - Ênfase2 10 2 2" xfId="1007" xr:uid="{043CA47B-E7A2-4F9E-A84A-9CD048581947}"/>
    <cellStyle name="40% - Ênfase2 10 2 2 2" xfId="2075" xr:uid="{E9D327E3-8BD3-42A9-9194-C40BE04A7895}"/>
    <cellStyle name="40% - Ênfase2 10 2 2 2 2" xfId="4181" xr:uid="{45506785-2F26-4DDF-9D10-4913DC6A4C84}"/>
    <cellStyle name="40% - Ênfase2 10 2 2 2 2 2" xfId="8387" xr:uid="{D8009071-4D2A-4F0E-ADDF-0A1A5896AC49}"/>
    <cellStyle name="40% - Ênfase2 10 2 2 2 3" xfId="6291" xr:uid="{7528D2CB-4533-4FF9-ACBD-95B38FDE4C61}"/>
    <cellStyle name="40% - Ênfase2 10 2 2 3" xfId="3126" xr:uid="{2F57A3A9-CB33-49E5-A98A-D8E6807268F0}"/>
    <cellStyle name="40% - Ênfase2 10 2 2 3 2" xfId="7332" xr:uid="{BE5907D3-2B6B-49C3-8CB2-9CF2425CDF17}"/>
    <cellStyle name="40% - Ênfase2 10 2 2 4" xfId="5236" xr:uid="{FC8B3B41-614F-4280-A0B9-E5175912AE98}"/>
    <cellStyle name="40% - Ênfase2 10 2 3" xfId="1621" xr:uid="{DA512BFD-09DF-4C00-9F57-24070D8EB941}"/>
    <cellStyle name="40% - Ênfase2 10 2 3 2" xfId="3727" xr:uid="{0082BBF3-91DF-41B9-8071-B393D6F1C353}"/>
    <cellStyle name="40% - Ênfase2 10 2 3 2 2" xfId="7933" xr:uid="{63D0D562-C60B-4EDF-9D74-B08003EFF436}"/>
    <cellStyle name="40% - Ênfase2 10 2 3 3" xfId="5837" xr:uid="{154B275D-D9EC-43F6-95FC-A338C17D5720}"/>
    <cellStyle name="40% - Ênfase2 10 2 4" xfId="2672" xr:uid="{0CE6B9EA-CC04-41D2-BEC5-BA4F7AF1684B}"/>
    <cellStyle name="40% - Ênfase2 10 2 4 2" xfId="6878" xr:uid="{3AB566DB-3AD7-4EBB-B4E9-32E518CCCFB8}"/>
    <cellStyle name="40% - Ênfase2 10 2 5" xfId="4782" xr:uid="{21DCCDC7-51F4-48D8-83D1-A25645A69A50}"/>
    <cellStyle name="40% - Ênfase2 10 3" xfId="774" xr:uid="{A27ACBE3-5973-484E-9494-C7A3C6FFD290}"/>
    <cellStyle name="40% - Ênfase2 10 3 2" xfId="1843" xr:uid="{17900152-EFE7-477F-BFD2-7B88A5EF0235}"/>
    <cellStyle name="40% - Ênfase2 10 3 2 2" xfId="3949" xr:uid="{58D2FF50-C1E6-4084-8DDB-FA3DDDCF06F6}"/>
    <cellStyle name="40% - Ênfase2 10 3 2 2 2" xfId="8155" xr:uid="{B2054365-80A7-4ADD-908D-9648DC3FA7AF}"/>
    <cellStyle name="40% - Ênfase2 10 3 2 3" xfId="6059" xr:uid="{4C743D56-401D-4D4D-AB05-8E031FFC7108}"/>
    <cellStyle name="40% - Ênfase2 10 3 3" xfId="2894" xr:uid="{23FAC50C-285C-4E40-8A81-14F912C590C2}"/>
    <cellStyle name="40% - Ênfase2 10 3 3 2" xfId="7100" xr:uid="{5446D6DB-BE47-4726-940E-6D9B332DF81E}"/>
    <cellStyle name="40% - Ênfase2 10 3 4" xfId="5004" xr:uid="{4442B528-AC63-4B61-842A-4B3E671B76F3}"/>
    <cellStyle name="40% - Ênfase2 10 4" xfId="1388" xr:uid="{95CD1ACE-96B6-4A3D-9E70-3DE8FB85A115}"/>
    <cellStyle name="40% - Ênfase2 10 4 2" xfId="3494" xr:uid="{B4566ED6-C5E1-4BBD-AAD9-2CFA8E900954}"/>
    <cellStyle name="40% - Ênfase2 10 4 2 2" xfId="7700" xr:uid="{B1E5E2FB-883C-48C5-A70A-178990310AA9}"/>
    <cellStyle name="40% - Ênfase2 10 4 3" xfId="5604" xr:uid="{F49B9EEF-E7C5-4475-96F1-026E6DE6F7E1}"/>
    <cellStyle name="40% - Ênfase2 10 5" xfId="2439" xr:uid="{63E84B96-7D3D-40CD-A24C-741CEC61B685}"/>
    <cellStyle name="40% - Ênfase2 10 5 2" xfId="6645" xr:uid="{503721E7-275F-43D5-92E2-C03BB6BA59E1}"/>
    <cellStyle name="40% - Ênfase2 10 6" xfId="4549" xr:uid="{ADAC4BB4-B825-47A4-B6B3-A3F2862D05E7}"/>
    <cellStyle name="40% - Ênfase2 11" xfId="328" xr:uid="{6F817B91-B901-4BA1-A21E-44E8183E3DAD}"/>
    <cellStyle name="40% - Ênfase2 11 2" xfId="792" xr:uid="{F2EE1873-3424-4A02-A905-D1278C0FC533}"/>
    <cellStyle name="40% - Ênfase2 11 2 2" xfId="1861" xr:uid="{C00751D9-B1DC-4C49-AE52-0ABE2DEE6474}"/>
    <cellStyle name="40% - Ênfase2 11 2 2 2" xfId="3967" xr:uid="{408E1F10-724C-4742-AA23-F542EFB95E48}"/>
    <cellStyle name="40% - Ênfase2 11 2 2 2 2" xfId="8173" xr:uid="{F7166DB7-B69A-43CE-98B9-7C842A2BFCDB}"/>
    <cellStyle name="40% - Ênfase2 11 2 2 3" xfId="6077" xr:uid="{B2323467-B5D3-4291-A5DE-6EFD52F7D07C}"/>
    <cellStyle name="40% - Ênfase2 11 2 3" xfId="2912" xr:uid="{E564027B-1F0F-4CDA-9101-532580D6176F}"/>
    <cellStyle name="40% - Ênfase2 11 2 3 2" xfId="7118" xr:uid="{5F2C2787-2338-4059-AAB2-7182A1A342CF}"/>
    <cellStyle name="40% - Ênfase2 11 2 4" xfId="5022" xr:uid="{193652C5-B3E3-4D1E-ADAE-C08607A30091}"/>
    <cellStyle name="40% - Ênfase2 11 3" xfId="1407" xr:uid="{D93986A2-B49F-4D27-8E42-68C248E64B9C}"/>
    <cellStyle name="40% - Ênfase2 11 3 2" xfId="3513" xr:uid="{3C07782E-C77C-4DCB-82A4-76CE42892959}"/>
    <cellStyle name="40% - Ênfase2 11 3 2 2" xfId="7719" xr:uid="{87B9A56D-3E4F-4AC6-B515-7204CA1BD684}"/>
    <cellStyle name="40% - Ênfase2 11 3 3" xfId="5623" xr:uid="{307ED314-AF38-4B25-A296-2F7E722D662A}"/>
    <cellStyle name="40% - Ênfase2 11 4" xfId="2458" xr:uid="{C029BE88-1854-43AA-A2AD-6F714787F13D}"/>
    <cellStyle name="40% - Ênfase2 11 4 2" xfId="6664" xr:uid="{2EF47D48-5400-411B-9C7D-A795DEEF9C7B}"/>
    <cellStyle name="40% - Ênfase2 11 5" xfId="4568" xr:uid="{AAA1BCD6-02A5-47C7-B901-7AAD238AD6C3}"/>
    <cellStyle name="40% - Ênfase2 12" xfId="693" xr:uid="{7B593DD7-1B55-428E-955D-ED699C503ED1}"/>
    <cellStyle name="40% - Ênfase2 12 2" xfId="1762" xr:uid="{DA77713A-826C-4A73-ACED-6676BF202151}"/>
    <cellStyle name="40% - Ênfase2 12 2 2" xfId="3868" xr:uid="{E66FF88B-3F43-414C-8D7F-72FC5E0A3CD0}"/>
    <cellStyle name="40% - Ênfase2 12 2 2 2" xfId="8074" xr:uid="{20E149EF-9D10-4F4D-AB76-9105C5D3F85F}"/>
    <cellStyle name="40% - Ênfase2 12 2 3" xfId="5978" xr:uid="{FF2DC1F8-B8FF-459E-8931-F4C39049FDA7}"/>
    <cellStyle name="40% - Ênfase2 12 3" xfId="2813" xr:uid="{CBBE295F-F750-4C57-B8E8-A28D5B05C03E}"/>
    <cellStyle name="40% - Ênfase2 12 3 2" xfId="7019" xr:uid="{78363674-C55E-4620-BE87-20071E3F4E2B}"/>
    <cellStyle name="40% - Ênfase2 12 4" xfId="4923" xr:uid="{6CBCE9F1-827D-400F-B398-6ECCC0D66E02}"/>
    <cellStyle name="40% - Ênfase2 13" xfId="1164" xr:uid="{40D0FC6B-F2C6-4EA5-8B9C-89C50F2B1479}"/>
    <cellStyle name="40% - Ênfase2 13 2" xfId="3280" xr:uid="{918A42FC-E9A4-4DA3-A76A-2E7C7D4AD651}"/>
    <cellStyle name="40% - Ênfase2 13 2 2" xfId="7486" xr:uid="{B855FD26-342B-43D0-A635-42096C6DFCE1}"/>
    <cellStyle name="40% - Ênfase2 13 3" xfId="5390" xr:uid="{973C1FC8-1137-44B6-9FEB-107385F64F31}"/>
    <cellStyle name="40% - Ênfase2 14" xfId="2215" xr:uid="{1A06E0BA-0CE4-4772-868A-79682E0CFF76}"/>
    <cellStyle name="40% - Ênfase2 14 2" xfId="6431" xr:uid="{37A11872-4435-48B5-B6C3-7AE249335690}"/>
    <cellStyle name="40% - Ênfase2 15" xfId="4323" xr:uid="{1B97DDD5-D258-4B20-A117-EAFBA8A290B4}"/>
    <cellStyle name="40% - Ênfase2 2" xfId="112" xr:uid="{6E7BD757-CE85-4B13-B0F9-D017BA64C2FF}"/>
    <cellStyle name="40% - Ênfase2 2 2" xfId="113" xr:uid="{ED139796-133D-463F-974C-C8059241D5AB}"/>
    <cellStyle name="40% - Ênfase2 2 2 2" xfId="387" xr:uid="{59D9E227-CE3B-41F3-9355-5B7BB3E187D8}"/>
    <cellStyle name="40% - Ênfase2 2 2 2 2" xfId="850" xr:uid="{F7DD1D27-2C49-479D-B282-CD82816FCF96}"/>
    <cellStyle name="40% - Ênfase2 2 2 2 2 2" xfId="1918" xr:uid="{32AC8F93-7786-462A-83BD-CB88BFEDA662}"/>
    <cellStyle name="40% - Ênfase2 2 2 2 2 2 2" xfId="4024" xr:uid="{2E8FBCCD-3249-4511-A855-C4DAB601CAB4}"/>
    <cellStyle name="40% - Ênfase2 2 2 2 2 2 2 2" xfId="8230" xr:uid="{DC1C77DE-CCF3-4597-98DA-5D5C97CA9ACF}"/>
    <cellStyle name="40% - Ênfase2 2 2 2 2 2 3" xfId="6134" xr:uid="{3AA3124A-02B7-4E40-9FF6-AE186143E18D}"/>
    <cellStyle name="40% - Ênfase2 2 2 2 2 3" xfId="2969" xr:uid="{7C4A38D6-EAB6-4B84-9C04-9C0886FD4690}"/>
    <cellStyle name="40% - Ênfase2 2 2 2 2 3 2" xfId="7175" xr:uid="{1DC6E461-7335-44C0-B9E8-69C2E7E49F10}"/>
    <cellStyle name="40% - Ênfase2 2 2 2 2 4" xfId="5079" xr:uid="{682FDC5D-D73F-40E1-9DE6-01AFE0640358}"/>
    <cellStyle name="40% - Ênfase2 2 2 2 3" xfId="1464" xr:uid="{B85B18B4-11C0-46F7-BF8C-1C1EF24735EB}"/>
    <cellStyle name="40% - Ênfase2 2 2 2 3 2" xfId="3570" xr:uid="{95407E91-ADAB-4664-A960-FB1BA385D6E2}"/>
    <cellStyle name="40% - Ênfase2 2 2 2 3 2 2" xfId="7776" xr:uid="{1BE0C262-EAA3-4890-AA8D-D94718ADED61}"/>
    <cellStyle name="40% - Ênfase2 2 2 2 3 3" xfId="5680" xr:uid="{9C3FF674-06CD-4BB7-B543-B4ADA70A7AD7}"/>
    <cellStyle name="40% - Ênfase2 2 2 2 4" xfId="2515" xr:uid="{D1355CCD-3528-4A2A-87DB-77EE74F6533C}"/>
    <cellStyle name="40% - Ênfase2 2 2 2 4 2" xfId="6721" xr:uid="{CAD9D6FD-CD9B-4412-B40E-230CA1A7649A}"/>
    <cellStyle name="40% - Ênfase2 2 2 2 5" xfId="4625" xr:uid="{DB59F782-FD83-4E98-A8E2-643C40666321}"/>
    <cellStyle name="40% - Ênfase2 2 2 3" xfId="618" xr:uid="{89FCC7C7-2392-4745-ADE6-DFC8CFEF7DBB}"/>
    <cellStyle name="40% - Ênfase2 2 2 3 2" xfId="1692" xr:uid="{683AD44E-FB07-4541-A87A-DC0E2D340452}"/>
    <cellStyle name="40% - Ênfase2 2 2 3 2 2" xfId="3798" xr:uid="{6C18C4F2-B10F-49EE-B8F1-BD9255290C6B}"/>
    <cellStyle name="40% - Ênfase2 2 2 3 2 2 2" xfId="8004" xr:uid="{27C0BD63-8BAF-4826-ABFB-73BC7D352BC5}"/>
    <cellStyle name="40% - Ênfase2 2 2 3 2 3" xfId="5908" xr:uid="{F39D6E06-E532-437B-A257-97A022B0F362}"/>
    <cellStyle name="40% - Ênfase2 2 2 3 3" xfId="2743" xr:uid="{9FA63912-725E-429E-8991-81C0712C4E2E}"/>
    <cellStyle name="40% - Ênfase2 2 2 3 3 2" xfId="6949" xr:uid="{B475170E-2B8A-4635-813E-1BBB5650B969}"/>
    <cellStyle name="40% - Ênfase2 2 2 3 4" xfId="4853" xr:uid="{E20984CE-1C1B-487C-8D1C-E33DB0F9BF6E}"/>
    <cellStyle name="40% - Ênfase2 2 2 4" xfId="1078" xr:uid="{0D84E91D-59D7-4823-8025-EA16E3127FC9}"/>
    <cellStyle name="40% - Ênfase2 2 2 4 2" xfId="2145" xr:uid="{46C7DBCB-8230-434E-AF68-615203A584E8}"/>
    <cellStyle name="40% - Ênfase2 2 2 4 2 2" xfId="4251" xr:uid="{6B91993B-E47C-409F-8F5E-2A1B7ABDE1CF}"/>
    <cellStyle name="40% - Ênfase2 2 2 4 2 2 2" xfId="8457" xr:uid="{7732B7EB-635F-442F-9F3A-0870978EF24C}"/>
    <cellStyle name="40% - Ênfase2 2 2 4 2 3" xfId="6361" xr:uid="{288CA1B1-5F65-4FC3-8D7A-687F5BCE54F2}"/>
    <cellStyle name="40% - Ênfase2 2 2 4 3" xfId="3196" xr:uid="{602F5D44-94C2-49FA-A6A7-1E6881138A3B}"/>
    <cellStyle name="40% - Ênfase2 2 2 4 3 2" xfId="7402" xr:uid="{6CCFB39B-9747-4A55-8A83-28525C3ED3F9}"/>
    <cellStyle name="40% - Ênfase2 2 2 4 4" xfId="5306" xr:uid="{D41F69DC-3F34-48E9-9471-716B7F03F558}"/>
    <cellStyle name="40% - Ênfase2 2 2 5" xfId="1222" xr:uid="{E37C8D05-949C-44D5-B39D-E67F70C9C454}"/>
    <cellStyle name="40% - Ênfase2 2 2 5 2" xfId="3337" xr:uid="{6728A290-DCBE-4576-B2C0-D53D562A4DD4}"/>
    <cellStyle name="40% - Ênfase2 2 2 5 2 2" xfId="7543" xr:uid="{047CE0AC-BC4A-4F15-A3C2-5FF13D094579}"/>
    <cellStyle name="40% - Ênfase2 2 2 5 3" xfId="5447" xr:uid="{EFC485CE-CEC7-4F83-808D-4493B6862BB7}"/>
    <cellStyle name="40% - Ênfase2 2 2 6" xfId="2273" xr:uid="{70554EB6-4974-43B5-8E23-06941C2B7A6B}"/>
    <cellStyle name="40% - Ênfase2 2 2 6 2" xfId="6488" xr:uid="{22F84907-EF69-428E-B2D8-9F0A99FB8D57}"/>
    <cellStyle name="40% - Ênfase2 2 2 7" xfId="4383" xr:uid="{04DDEDBF-E448-41EC-9278-5AB3B9B1A8EB}"/>
    <cellStyle name="40% - Ênfase2 2 3" xfId="386" xr:uid="{6C2C5EA5-E773-4BDD-9662-3726E93CC237}"/>
    <cellStyle name="40% - Ênfase2 2 3 2" xfId="849" xr:uid="{22FD3124-F892-4BCF-B5A1-E2E9CAD29BF0}"/>
    <cellStyle name="40% - Ênfase2 2 3 2 2" xfId="1917" xr:uid="{EB181765-DF37-4DCE-BA9D-AFE60D782527}"/>
    <cellStyle name="40% - Ênfase2 2 3 2 2 2" xfId="4023" xr:uid="{2B77B859-FE83-4091-8646-13199B9D953D}"/>
    <cellStyle name="40% - Ênfase2 2 3 2 2 2 2" xfId="8229" xr:uid="{0F67FA79-BBB8-4EF1-BAEB-4C9CDF9E27B2}"/>
    <cellStyle name="40% - Ênfase2 2 3 2 2 3" xfId="6133" xr:uid="{9E9FF0B3-3923-4029-9411-17FE3B407AAE}"/>
    <cellStyle name="40% - Ênfase2 2 3 2 3" xfId="2968" xr:uid="{DD1A13D0-CFD4-405F-B20B-0810EEA4ABD8}"/>
    <cellStyle name="40% - Ênfase2 2 3 2 3 2" xfId="7174" xr:uid="{C9762F0B-54E0-42A0-90E2-261C7288384B}"/>
    <cellStyle name="40% - Ênfase2 2 3 2 4" xfId="5078" xr:uid="{8DC2A9CA-2BDB-4B08-B76C-CEE5E548EB3B}"/>
    <cellStyle name="40% - Ênfase2 2 3 3" xfId="1463" xr:uid="{A2557F89-B549-4926-8695-7C0C6383EEF6}"/>
    <cellStyle name="40% - Ênfase2 2 3 3 2" xfId="3569" xr:uid="{FBE588B1-06C4-41E1-9942-2E2AAA9BC761}"/>
    <cellStyle name="40% - Ênfase2 2 3 3 2 2" xfId="7775" xr:uid="{FB476A8A-0425-455E-A3A5-2CA2F2468D99}"/>
    <cellStyle name="40% - Ênfase2 2 3 3 3" xfId="5679" xr:uid="{C55CC75E-256E-4F2B-9745-AD682E0B5AD8}"/>
    <cellStyle name="40% - Ênfase2 2 3 4" xfId="2514" xr:uid="{7F64D624-80A2-4944-8219-838808BA9086}"/>
    <cellStyle name="40% - Ênfase2 2 3 4 2" xfId="6720" xr:uid="{EA2CB56B-4354-46BE-9876-C75CA286B27F}"/>
    <cellStyle name="40% - Ênfase2 2 3 5" xfId="4624" xr:uid="{80EEB10F-10A4-49E9-B7B9-52A63CA86512}"/>
    <cellStyle name="40% - Ênfase2 2 4" xfId="617" xr:uid="{5E2B2676-B0B7-4268-BC9B-0BC6879578B7}"/>
    <cellStyle name="40% - Ênfase2 2 4 2" xfId="1691" xr:uid="{D378AE32-3056-4FF8-B788-CBE4E5A51CCE}"/>
    <cellStyle name="40% - Ênfase2 2 4 2 2" xfId="3797" xr:uid="{9C655985-F2AA-4EDD-9E1B-9C38100C1D92}"/>
    <cellStyle name="40% - Ênfase2 2 4 2 2 2" xfId="8003" xr:uid="{98767D32-6556-42EC-92F9-34CE4941D9E3}"/>
    <cellStyle name="40% - Ênfase2 2 4 2 3" xfId="5907" xr:uid="{218D5E77-3DFC-4A3F-8398-3690E5175672}"/>
    <cellStyle name="40% - Ênfase2 2 4 3" xfId="2742" xr:uid="{D101EC9B-E8F2-4E52-97EC-E6F7D2CD5756}"/>
    <cellStyle name="40% - Ênfase2 2 4 3 2" xfId="6948" xr:uid="{B89C3734-DC3E-4AAE-BF8B-94188D6BB655}"/>
    <cellStyle name="40% - Ênfase2 2 4 4" xfId="4852" xr:uid="{E6A59072-121B-4D7E-B1E7-918006AFA6F7}"/>
    <cellStyle name="40% - Ênfase2 2 5" xfId="1077" xr:uid="{9395E5F0-080B-4F30-89AF-82B34BD6D10D}"/>
    <cellStyle name="40% - Ênfase2 2 5 2" xfId="2144" xr:uid="{0AF9B344-4507-4A00-ACD8-EB62EA85F42B}"/>
    <cellStyle name="40% - Ênfase2 2 5 2 2" xfId="4250" xr:uid="{7A9BA628-85E2-4372-931C-400B1934FBC2}"/>
    <cellStyle name="40% - Ênfase2 2 5 2 2 2" xfId="8456" xr:uid="{FA38567A-4CEF-40F4-B070-9E30C3208EA1}"/>
    <cellStyle name="40% - Ênfase2 2 5 2 3" xfId="6360" xr:uid="{584256A0-D7CC-42FB-BB99-4034411A0444}"/>
    <cellStyle name="40% - Ênfase2 2 5 3" xfId="3195" xr:uid="{10A7C823-1B82-4C66-894C-50DE730A807F}"/>
    <cellStyle name="40% - Ênfase2 2 5 3 2" xfId="7401" xr:uid="{994D010F-EBD2-4FEE-B540-2C086864C68A}"/>
    <cellStyle name="40% - Ênfase2 2 5 4" xfId="5305" xr:uid="{13E77544-966F-44E4-8A8D-70FC3C9B9002}"/>
    <cellStyle name="40% - Ênfase2 2 6" xfId="1221" xr:uid="{B6409E61-242E-4842-82D4-F240CB0C1C2A}"/>
    <cellStyle name="40% - Ênfase2 2 6 2" xfId="3336" xr:uid="{5B659E32-A978-44E6-BCAB-A5DF2F939ECD}"/>
    <cellStyle name="40% - Ênfase2 2 6 2 2" xfId="7542" xr:uid="{7F186290-DBF3-4BD3-B348-4BA009785BC6}"/>
    <cellStyle name="40% - Ênfase2 2 6 3" xfId="5446" xr:uid="{12B6D43E-85A6-4ACB-9ACB-A41A6600AA1D}"/>
    <cellStyle name="40% - Ênfase2 2 7" xfId="2272" xr:uid="{AD834EFA-6146-4F2D-A1FB-6375DE2D59E0}"/>
    <cellStyle name="40% - Ênfase2 2 7 2" xfId="6487" xr:uid="{97B6A8C2-312F-4071-95BF-B94BAD55CFD1}"/>
    <cellStyle name="40% - Ênfase2 2 8" xfId="4382" xr:uid="{AF3FE9F0-E52D-418B-89BB-AC8F08901ADC}"/>
    <cellStyle name="40% - Ênfase2 3" xfId="114" xr:uid="{0AE87CDC-007B-4D7D-B098-9B6387B54EA9}"/>
    <cellStyle name="40% - Ênfase2 3 2" xfId="115" xr:uid="{405C2633-F415-4A3D-8697-EE0486587B08}"/>
    <cellStyle name="40% - Ênfase2 3 2 2" xfId="389" xr:uid="{99BC1193-6F03-407D-993B-FBF2B4514843}"/>
    <cellStyle name="40% - Ênfase2 3 2 2 2" xfId="852" xr:uid="{7B7EE49E-BB19-4B46-8DA5-6DF09B84B00A}"/>
    <cellStyle name="40% - Ênfase2 3 2 2 2 2" xfId="1920" xr:uid="{9CBB743F-DBB3-4DC3-8042-0C8CD8425DF4}"/>
    <cellStyle name="40% - Ênfase2 3 2 2 2 2 2" xfId="4026" xr:uid="{A11E15AD-B18B-4492-BBDA-EE084C0AC728}"/>
    <cellStyle name="40% - Ênfase2 3 2 2 2 2 2 2" xfId="8232" xr:uid="{E6B4AF4C-883F-4513-B3ED-CAEB21CFE242}"/>
    <cellStyle name="40% - Ênfase2 3 2 2 2 2 3" xfId="6136" xr:uid="{12D50158-D6BA-43CE-915B-66F765E99A14}"/>
    <cellStyle name="40% - Ênfase2 3 2 2 2 3" xfId="2971" xr:uid="{2C715D4D-774F-41BC-80C8-3F3F4659B863}"/>
    <cellStyle name="40% - Ênfase2 3 2 2 2 3 2" xfId="7177" xr:uid="{F692F10B-B8E2-46DC-978B-E804ED69D9A2}"/>
    <cellStyle name="40% - Ênfase2 3 2 2 2 4" xfId="5081" xr:uid="{A6B2E989-5552-4CDB-B4DC-92BB450A1512}"/>
    <cellStyle name="40% - Ênfase2 3 2 2 3" xfId="1466" xr:uid="{2E5A6297-AFEB-44F7-A89B-98710E9C8400}"/>
    <cellStyle name="40% - Ênfase2 3 2 2 3 2" xfId="3572" xr:uid="{ADD1DE5E-E012-451F-9F38-DD1897DE69F0}"/>
    <cellStyle name="40% - Ênfase2 3 2 2 3 2 2" xfId="7778" xr:uid="{61FEBFDD-D595-464F-BFE3-915CE554BBB7}"/>
    <cellStyle name="40% - Ênfase2 3 2 2 3 3" xfId="5682" xr:uid="{7135723C-23C0-452F-8170-DD072473351E}"/>
    <cellStyle name="40% - Ênfase2 3 2 2 4" xfId="2517" xr:uid="{65D29D23-26A7-47FE-9046-2B78F6012C42}"/>
    <cellStyle name="40% - Ênfase2 3 2 2 4 2" xfId="6723" xr:uid="{5A20545D-9ACA-4DF4-89AC-5E4A9CD0CB4C}"/>
    <cellStyle name="40% - Ênfase2 3 2 2 5" xfId="4627" xr:uid="{235BB1C7-C737-4BCD-98A8-3013E3BA97A2}"/>
    <cellStyle name="40% - Ênfase2 3 2 3" xfId="620" xr:uid="{82502186-D52A-47CC-9091-82A0F1BA9C41}"/>
    <cellStyle name="40% - Ênfase2 3 2 3 2" xfId="1694" xr:uid="{F8CBA207-F062-4A87-A0E8-287F082D9101}"/>
    <cellStyle name="40% - Ênfase2 3 2 3 2 2" xfId="3800" xr:uid="{89B373D0-A061-4C6B-85BB-CB52CD7E9F54}"/>
    <cellStyle name="40% - Ênfase2 3 2 3 2 2 2" xfId="8006" xr:uid="{8A0661B4-8E8C-41BE-88CD-A47047A62662}"/>
    <cellStyle name="40% - Ênfase2 3 2 3 2 3" xfId="5910" xr:uid="{C72AADBD-1B63-4AF8-BA81-7B38A108BC30}"/>
    <cellStyle name="40% - Ênfase2 3 2 3 3" xfId="2745" xr:uid="{4F689492-7437-4659-A7BF-8F477B68784C}"/>
    <cellStyle name="40% - Ênfase2 3 2 3 3 2" xfId="6951" xr:uid="{9AA133EA-175F-4E82-AF5C-6CF07CBE043A}"/>
    <cellStyle name="40% - Ênfase2 3 2 3 4" xfId="4855" xr:uid="{B7F71499-B7E8-4D65-BEEB-B998670960EB}"/>
    <cellStyle name="40% - Ênfase2 3 2 4" xfId="1080" xr:uid="{E815D7AC-0171-4B6A-A891-E1A6C88F5F52}"/>
    <cellStyle name="40% - Ênfase2 3 2 4 2" xfId="2147" xr:uid="{1A20781C-6C76-4CB7-A97C-D3F028D26A91}"/>
    <cellStyle name="40% - Ênfase2 3 2 4 2 2" xfId="4253" xr:uid="{AF6E6A0F-9253-43A2-9306-BC0360ED8BDC}"/>
    <cellStyle name="40% - Ênfase2 3 2 4 2 2 2" xfId="8459" xr:uid="{994852CF-15F3-45F4-969F-886A98B55176}"/>
    <cellStyle name="40% - Ênfase2 3 2 4 2 3" xfId="6363" xr:uid="{7B15F55A-9829-4F22-99A3-A3B26F330BDC}"/>
    <cellStyle name="40% - Ênfase2 3 2 4 3" xfId="3198" xr:uid="{8E7A73C8-ABD0-4153-913F-36238239B09D}"/>
    <cellStyle name="40% - Ênfase2 3 2 4 3 2" xfId="7404" xr:uid="{A8900DFC-49A6-47A8-9000-343B13B6A39D}"/>
    <cellStyle name="40% - Ênfase2 3 2 4 4" xfId="5308" xr:uid="{3D141E61-DA92-4CC1-86E2-870D3B7D413B}"/>
    <cellStyle name="40% - Ênfase2 3 2 5" xfId="1224" xr:uid="{842F0831-C27C-4CFD-94DC-3EEFF4C6E7E4}"/>
    <cellStyle name="40% - Ênfase2 3 2 5 2" xfId="3339" xr:uid="{24D77E57-EDFA-4CD3-9978-1B25D75D688F}"/>
    <cellStyle name="40% - Ênfase2 3 2 5 2 2" xfId="7545" xr:uid="{5BB3DA66-8CDF-495E-9BF4-42F7DF9B0F7D}"/>
    <cellStyle name="40% - Ênfase2 3 2 5 3" xfId="5449" xr:uid="{56DA003B-D3A9-46BA-8288-617932BD1F1D}"/>
    <cellStyle name="40% - Ênfase2 3 2 6" xfId="2275" xr:uid="{D97E510F-93C0-4938-B5D0-FDDBC8F8AFF0}"/>
    <cellStyle name="40% - Ênfase2 3 2 6 2" xfId="6490" xr:uid="{B09555CF-17BC-494E-9377-F217A111E660}"/>
    <cellStyle name="40% - Ênfase2 3 2 7" xfId="4385" xr:uid="{ADD75ED2-EDAD-47D0-9302-E5476E066ADA}"/>
    <cellStyle name="40% - Ênfase2 3 3" xfId="388" xr:uid="{983EC22B-0500-44D7-9658-77DBAA1D0B5C}"/>
    <cellStyle name="40% - Ênfase2 3 3 2" xfId="851" xr:uid="{D13210EE-C2B6-47ED-8F38-92F58909A21F}"/>
    <cellStyle name="40% - Ênfase2 3 3 2 2" xfId="1919" xr:uid="{2DF05201-5365-45B4-9BA9-16839025924C}"/>
    <cellStyle name="40% - Ênfase2 3 3 2 2 2" xfId="4025" xr:uid="{9F375ED6-AE59-4B1A-83C6-5D887B3BE71F}"/>
    <cellStyle name="40% - Ênfase2 3 3 2 2 2 2" xfId="8231" xr:uid="{E4389DC8-67C7-4C00-AA95-B0F1F0CA3ACC}"/>
    <cellStyle name="40% - Ênfase2 3 3 2 2 3" xfId="6135" xr:uid="{C18A27B3-68BE-4DD4-9342-1E92D3026522}"/>
    <cellStyle name="40% - Ênfase2 3 3 2 3" xfId="2970" xr:uid="{03CBCD75-1F64-49CD-ADE5-D8A4958EB2C3}"/>
    <cellStyle name="40% - Ênfase2 3 3 2 3 2" xfId="7176" xr:uid="{C56465A0-5595-493F-A7F5-CC9B768617AE}"/>
    <cellStyle name="40% - Ênfase2 3 3 2 4" xfId="5080" xr:uid="{0EA4E993-569E-4990-B18B-5B02C60CFC54}"/>
    <cellStyle name="40% - Ênfase2 3 3 3" xfId="1465" xr:uid="{560EF65B-B8D9-4E45-B9AB-F1CBE7FDB82A}"/>
    <cellStyle name="40% - Ênfase2 3 3 3 2" xfId="3571" xr:uid="{CC5C1E89-9785-4F9F-94F1-7D4AAF8BF04A}"/>
    <cellStyle name="40% - Ênfase2 3 3 3 2 2" xfId="7777" xr:uid="{A02B9154-A4F0-4BB6-B766-62E78419718C}"/>
    <cellStyle name="40% - Ênfase2 3 3 3 3" xfId="5681" xr:uid="{49F190C4-21A6-4D04-9171-5965180CE5D6}"/>
    <cellStyle name="40% - Ênfase2 3 3 4" xfId="2516" xr:uid="{38152356-FFB6-4396-B455-E0955B5407C6}"/>
    <cellStyle name="40% - Ênfase2 3 3 4 2" xfId="6722" xr:uid="{811BCC22-D66E-4FF5-8CD0-4AC9A6B1E9ED}"/>
    <cellStyle name="40% - Ênfase2 3 3 5" xfId="4626" xr:uid="{EDE0FB69-B646-4AFA-BFE8-A55B15373C12}"/>
    <cellStyle name="40% - Ênfase2 3 4" xfId="619" xr:uid="{3527FBB4-6C2A-44D5-B527-951F1538F447}"/>
    <cellStyle name="40% - Ênfase2 3 4 2" xfId="1693" xr:uid="{B421799E-B026-4BA0-8F70-2810E7B5AEDD}"/>
    <cellStyle name="40% - Ênfase2 3 4 2 2" xfId="3799" xr:uid="{6991888E-7B88-41DB-8D4B-60017E39EF57}"/>
    <cellStyle name="40% - Ênfase2 3 4 2 2 2" xfId="8005" xr:uid="{F747AC93-2E34-4C49-BC8D-12CB2212A427}"/>
    <cellStyle name="40% - Ênfase2 3 4 2 3" xfId="5909" xr:uid="{B631992E-3F85-4181-9F5A-BD0F3B1FC0B8}"/>
    <cellStyle name="40% - Ênfase2 3 4 3" xfId="2744" xr:uid="{4851C790-1E8E-4097-9750-A7BDF225D3D7}"/>
    <cellStyle name="40% - Ênfase2 3 4 3 2" xfId="6950" xr:uid="{8E50CB32-6C6F-4FC4-A24B-29AD1C3C19CA}"/>
    <cellStyle name="40% - Ênfase2 3 4 4" xfId="4854" xr:uid="{D927D501-5817-4903-AFC0-788A4E10398C}"/>
    <cellStyle name="40% - Ênfase2 3 5" xfId="1079" xr:uid="{1E6C6A1A-4BD6-488F-8AEF-4D6F06D4AD66}"/>
    <cellStyle name="40% - Ênfase2 3 5 2" xfId="2146" xr:uid="{08815B6E-E2B7-4A1D-A90B-CBFD6CCD5FAA}"/>
    <cellStyle name="40% - Ênfase2 3 5 2 2" xfId="4252" xr:uid="{CD0ED13A-DA5F-4E72-B93E-0947A733285E}"/>
    <cellStyle name="40% - Ênfase2 3 5 2 2 2" xfId="8458" xr:uid="{1C31BF03-D65E-425E-8083-C414ACCECAA8}"/>
    <cellStyle name="40% - Ênfase2 3 5 2 3" xfId="6362" xr:uid="{31B2C7A0-AC09-484B-B16E-E0D9013B15D9}"/>
    <cellStyle name="40% - Ênfase2 3 5 3" xfId="3197" xr:uid="{2FA7DFB1-9FF2-4579-8C66-F6A83C5B9E3C}"/>
    <cellStyle name="40% - Ênfase2 3 5 3 2" xfId="7403" xr:uid="{61EE732F-F9AE-4E3B-A2B0-D42071BA3D65}"/>
    <cellStyle name="40% - Ênfase2 3 5 4" xfId="5307" xr:uid="{B5F8137E-44C1-4B36-975A-D62D3B14BC13}"/>
    <cellStyle name="40% - Ênfase2 3 6" xfId="1223" xr:uid="{F41A0CF5-FF91-409F-81AA-8D70EF0C7018}"/>
    <cellStyle name="40% - Ênfase2 3 6 2" xfId="3338" xr:uid="{5870DFDC-4B68-4471-823E-B89FDA8C1C0D}"/>
    <cellStyle name="40% - Ênfase2 3 6 2 2" xfId="7544" xr:uid="{E3A71738-AE5C-40F4-B191-9315AD8C4919}"/>
    <cellStyle name="40% - Ênfase2 3 6 3" xfId="5448" xr:uid="{0798879E-96BE-4505-9E98-AD21E3CE97B6}"/>
    <cellStyle name="40% - Ênfase2 3 7" xfId="2274" xr:uid="{A5F4B6DB-D6BF-4D32-8E29-0CFD0F1FFA71}"/>
    <cellStyle name="40% - Ênfase2 3 7 2" xfId="6489" xr:uid="{76E29063-37E7-4189-A6D9-89A7DD2DCFAF}"/>
    <cellStyle name="40% - Ênfase2 3 8" xfId="4384" xr:uid="{74897C92-5F6A-486F-9906-5E38D8BF6FEB}"/>
    <cellStyle name="40% - Ênfase2 4" xfId="116" xr:uid="{84E5A3FE-70E0-404B-B187-8917BC858D51}"/>
    <cellStyle name="40% - Ênfase2 4 2" xfId="390" xr:uid="{5E6B0274-E474-44D5-A8D1-C2A30DCE4435}"/>
    <cellStyle name="40% - Ênfase2 4 2 2" xfId="853" xr:uid="{525F132E-D658-487C-92AB-D2E55AB256D1}"/>
    <cellStyle name="40% - Ênfase2 4 2 2 2" xfId="1921" xr:uid="{50F1D1AF-E396-4E64-9616-15F97FE81521}"/>
    <cellStyle name="40% - Ênfase2 4 2 2 2 2" xfId="4027" xr:uid="{D6B0C13A-D501-4693-9C91-E8BA2B6D7150}"/>
    <cellStyle name="40% - Ênfase2 4 2 2 2 2 2" xfId="8233" xr:uid="{933C001D-9B8D-427D-8E39-106A5B7229DC}"/>
    <cellStyle name="40% - Ênfase2 4 2 2 2 3" xfId="6137" xr:uid="{03EF954A-F63B-4674-98CF-1100B986EDC5}"/>
    <cellStyle name="40% - Ênfase2 4 2 2 3" xfId="2972" xr:uid="{41A60428-C698-4423-BC31-714628DEE551}"/>
    <cellStyle name="40% - Ênfase2 4 2 2 3 2" xfId="7178" xr:uid="{51021FCF-9CF2-44F1-B0B2-465EE73E7137}"/>
    <cellStyle name="40% - Ênfase2 4 2 2 4" xfId="5082" xr:uid="{9AE1DF08-E3F9-46EE-B9DA-FADDD1EE34CC}"/>
    <cellStyle name="40% - Ênfase2 4 2 3" xfId="1467" xr:uid="{BE2EAC41-DC3C-476A-8010-6E49E43C06B6}"/>
    <cellStyle name="40% - Ênfase2 4 2 3 2" xfId="3573" xr:uid="{5EF928CD-6893-4F4D-9C70-3C534B4B8B90}"/>
    <cellStyle name="40% - Ênfase2 4 2 3 2 2" xfId="7779" xr:uid="{DB1A41C9-D439-4736-8B6E-FE3B2443771F}"/>
    <cellStyle name="40% - Ênfase2 4 2 3 3" xfId="5683" xr:uid="{BE0740B4-0CF2-4AFC-819E-2F17C586238B}"/>
    <cellStyle name="40% - Ênfase2 4 2 4" xfId="2518" xr:uid="{CB6B3336-BFF9-49B6-ACA1-61849685C2C1}"/>
    <cellStyle name="40% - Ênfase2 4 2 4 2" xfId="6724" xr:uid="{710BE023-EA05-44F6-9E37-6150BB696D47}"/>
    <cellStyle name="40% - Ênfase2 4 2 5" xfId="4628" xr:uid="{D488E8DF-EA64-4E7C-9C7A-5C7FB3290D45}"/>
    <cellStyle name="40% - Ênfase2 4 3" xfId="621" xr:uid="{50FAE49D-C17D-4245-854A-C4EE7C720C1D}"/>
    <cellStyle name="40% - Ênfase2 4 3 2" xfId="1695" xr:uid="{2163D16C-2D95-437D-A7F8-F6F0B9A0D7AC}"/>
    <cellStyle name="40% - Ênfase2 4 3 2 2" xfId="3801" xr:uid="{621D25F0-42E7-4155-B97A-57ECC2EB72F0}"/>
    <cellStyle name="40% - Ênfase2 4 3 2 2 2" xfId="8007" xr:uid="{1B50F03A-F5B5-49EA-ABC1-DFFFEF6C47D0}"/>
    <cellStyle name="40% - Ênfase2 4 3 2 3" xfId="5911" xr:uid="{2B69601A-7EAD-4D37-98EA-AD1D98D3A1F8}"/>
    <cellStyle name="40% - Ênfase2 4 3 3" xfId="2746" xr:uid="{E6AF79A9-988F-4EA5-8B81-42516A1B6085}"/>
    <cellStyle name="40% - Ênfase2 4 3 3 2" xfId="6952" xr:uid="{DE940F9B-0F58-4CFA-B053-280F39FBE5B3}"/>
    <cellStyle name="40% - Ênfase2 4 3 4" xfId="4856" xr:uid="{CC6EB987-625E-41BD-B437-5A594ECB7B59}"/>
    <cellStyle name="40% - Ênfase2 4 4" xfId="1081" xr:uid="{8CCBBC3F-8686-4262-BC78-1DD43EE8AC07}"/>
    <cellStyle name="40% - Ênfase2 4 4 2" xfId="2148" xr:uid="{12B3D280-C478-492E-A112-D7F252442691}"/>
    <cellStyle name="40% - Ênfase2 4 4 2 2" xfId="4254" xr:uid="{F52E6727-693D-495B-B4C9-7B114876A3BA}"/>
    <cellStyle name="40% - Ênfase2 4 4 2 2 2" xfId="8460" xr:uid="{16F39E9C-9B32-463D-BA57-9727CD3D4B67}"/>
    <cellStyle name="40% - Ênfase2 4 4 2 3" xfId="6364" xr:uid="{91C322B3-49E7-4682-8037-347D7F019D5E}"/>
    <cellStyle name="40% - Ênfase2 4 4 3" xfId="3199" xr:uid="{0677B730-F0DA-472E-B639-1B61CADDD584}"/>
    <cellStyle name="40% - Ênfase2 4 4 3 2" xfId="7405" xr:uid="{6D10FEB0-2C33-49D5-AFAF-859D066E84E1}"/>
    <cellStyle name="40% - Ênfase2 4 4 4" xfId="5309" xr:uid="{0239735F-5798-4969-9109-9F45DBA2591A}"/>
    <cellStyle name="40% - Ênfase2 4 5" xfId="1225" xr:uid="{A0C1F718-B73E-4DAC-A13A-3C5829ECC36E}"/>
    <cellStyle name="40% - Ênfase2 4 5 2" xfId="3340" xr:uid="{58390F35-DEE1-440B-9710-AB255D7997F6}"/>
    <cellStyle name="40% - Ênfase2 4 5 2 2" xfId="7546" xr:uid="{687793AB-5569-4FA6-BECF-4B91A44D2A43}"/>
    <cellStyle name="40% - Ênfase2 4 5 3" xfId="5450" xr:uid="{6A664985-424E-4CD2-A770-DBDA9B647B7A}"/>
    <cellStyle name="40% - Ênfase2 4 6" xfId="2276" xr:uid="{ABE8F13E-68FE-40B0-B189-01FD18182FE2}"/>
    <cellStyle name="40% - Ênfase2 4 6 2" xfId="6491" xr:uid="{43E1035B-9049-4757-9476-45E607CF6FC1}"/>
    <cellStyle name="40% - Ênfase2 4 7" xfId="4386" xr:uid="{CC037437-167D-43D5-B7A6-E46292BC150F}"/>
    <cellStyle name="40% - Ênfase2 5" xfId="117" xr:uid="{4B943AE5-4BCD-4E53-B591-BB255BBADA3D}"/>
    <cellStyle name="40% - Ênfase2 5 2" xfId="391" xr:uid="{5D90DD36-5044-4172-9E17-E4AAC72FF5CA}"/>
    <cellStyle name="40% - Ênfase2 5 2 2" xfId="854" xr:uid="{F8B0FD0B-AACD-4005-8450-F2CA7A84E511}"/>
    <cellStyle name="40% - Ênfase2 5 2 2 2" xfId="1922" xr:uid="{D7A01AF5-0191-4421-BE73-338CD0463246}"/>
    <cellStyle name="40% - Ênfase2 5 2 2 2 2" xfId="4028" xr:uid="{DD97379C-A2D8-4F7F-B5CE-87D8C56A0E32}"/>
    <cellStyle name="40% - Ênfase2 5 2 2 2 2 2" xfId="8234" xr:uid="{1E0EB868-3674-4D30-9B69-674106A645DF}"/>
    <cellStyle name="40% - Ênfase2 5 2 2 2 3" xfId="6138" xr:uid="{504E056E-84D4-4564-8C08-8C59E54A2EEA}"/>
    <cellStyle name="40% - Ênfase2 5 2 2 3" xfId="2973" xr:uid="{8A9A6D45-4A75-467D-B563-924D014AEB87}"/>
    <cellStyle name="40% - Ênfase2 5 2 2 3 2" xfId="7179" xr:uid="{B5DBE2A2-B1C5-453E-8C9B-D6A9A6A23F0D}"/>
    <cellStyle name="40% - Ênfase2 5 2 2 4" xfId="5083" xr:uid="{555BDFF9-D131-41A6-8FA0-B7E3D4FC1588}"/>
    <cellStyle name="40% - Ênfase2 5 2 3" xfId="1468" xr:uid="{3C4E9C5E-1CF4-4D4D-981D-587B2D9A6B33}"/>
    <cellStyle name="40% - Ênfase2 5 2 3 2" xfId="3574" xr:uid="{36FA8202-FE05-4C42-9B6D-C09496DD08F8}"/>
    <cellStyle name="40% - Ênfase2 5 2 3 2 2" xfId="7780" xr:uid="{90ABA5CB-D9A3-403D-A136-550897D88B69}"/>
    <cellStyle name="40% - Ênfase2 5 2 3 3" xfId="5684" xr:uid="{837379C3-C7AB-43B7-88E0-8CC488F1D7E2}"/>
    <cellStyle name="40% - Ênfase2 5 2 4" xfId="2519" xr:uid="{7CF6C216-EAD1-4FD8-B4AE-52675F490A04}"/>
    <cellStyle name="40% - Ênfase2 5 2 4 2" xfId="6725" xr:uid="{5D4CC482-CAE7-4256-9DAA-8FC30E541BE3}"/>
    <cellStyle name="40% - Ênfase2 5 2 5" xfId="4629" xr:uid="{A77D4781-AA7A-4CC0-BEC4-88B2BF43DA82}"/>
    <cellStyle name="40% - Ênfase2 5 3" xfId="622" xr:uid="{2A06809A-7517-4C10-8E2F-38F228626F94}"/>
    <cellStyle name="40% - Ênfase2 5 3 2" xfId="1696" xr:uid="{C88452F5-5D3D-404B-929A-917AAC9CB064}"/>
    <cellStyle name="40% - Ênfase2 5 3 2 2" xfId="3802" xr:uid="{22796892-826F-469C-85A5-3B818223B255}"/>
    <cellStyle name="40% - Ênfase2 5 3 2 2 2" xfId="8008" xr:uid="{64F3DE37-957D-4712-A024-80FFEC7A1FE4}"/>
    <cellStyle name="40% - Ênfase2 5 3 2 3" xfId="5912" xr:uid="{4AE16F13-D30E-44F8-A3AF-AAA1573699B3}"/>
    <cellStyle name="40% - Ênfase2 5 3 3" xfId="2747" xr:uid="{A61E9E23-D55F-4894-9C88-2315CB29E3B9}"/>
    <cellStyle name="40% - Ênfase2 5 3 3 2" xfId="6953" xr:uid="{F2DBAA0A-FF5B-44BA-BBD4-928660C9D3F2}"/>
    <cellStyle name="40% - Ênfase2 5 3 4" xfId="4857" xr:uid="{9D262C65-B88D-4450-81AA-C186D41C6E03}"/>
    <cellStyle name="40% - Ênfase2 5 4" xfId="1082" xr:uid="{61841DCD-F32A-4EE8-B0F1-01E7930AF642}"/>
    <cellStyle name="40% - Ênfase2 5 4 2" xfId="2149" xr:uid="{1C32F2E0-AF20-4A90-8BC4-E2C402B8B5AB}"/>
    <cellStyle name="40% - Ênfase2 5 4 2 2" xfId="4255" xr:uid="{EF31BADE-3BDC-4838-BEB7-3120A366255E}"/>
    <cellStyle name="40% - Ênfase2 5 4 2 2 2" xfId="8461" xr:uid="{8F644FB5-C861-4142-A7DA-CD4365343139}"/>
    <cellStyle name="40% - Ênfase2 5 4 2 3" xfId="6365" xr:uid="{9774A5D7-C567-4212-BF80-CC44BF756638}"/>
    <cellStyle name="40% - Ênfase2 5 4 3" xfId="3200" xr:uid="{F9E96C21-8B3A-469F-9056-DC160E984D61}"/>
    <cellStyle name="40% - Ênfase2 5 4 3 2" xfId="7406" xr:uid="{87D7B7DB-588C-49BC-A1D4-8A99BD7D73F8}"/>
    <cellStyle name="40% - Ênfase2 5 4 4" xfId="5310" xr:uid="{8F6DE6F4-168B-4C93-A679-CC863892677E}"/>
    <cellStyle name="40% - Ênfase2 5 5" xfId="1226" xr:uid="{5A232A1F-62DE-4069-87DA-39387F53DB5A}"/>
    <cellStyle name="40% - Ênfase2 5 5 2" xfId="3341" xr:uid="{2937CDB5-F01F-4E21-8EE1-B32DB1EF750E}"/>
    <cellStyle name="40% - Ênfase2 5 5 2 2" xfId="7547" xr:uid="{28F892E3-A5B1-44BA-A5ED-C69266FAEB0C}"/>
    <cellStyle name="40% - Ênfase2 5 5 3" xfId="5451" xr:uid="{8A7BBB59-011F-41D3-965C-1A08EE3ACE82}"/>
    <cellStyle name="40% - Ênfase2 5 6" xfId="2277" xr:uid="{3FD57A74-1AD9-4742-94F6-ECB0A73C6D28}"/>
    <cellStyle name="40% - Ênfase2 5 6 2" xfId="6492" xr:uid="{C556BED7-4CC1-4F14-A123-E371DC921868}"/>
    <cellStyle name="40% - Ênfase2 5 7" xfId="4387" xr:uid="{784276BB-B6DA-4D3E-9154-E3C400687078}"/>
    <cellStyle name="40% - Ênfase2 6" xfId="241" xr:uid="{440A654B-4B75-448D-A798-C7B28E9173A8}"/>
    <cellStyle name="40% - Ênfase2 6 2" xfId="480" xr:uid="{CEAC07A4-CB87-40AC-94CB-50E8C5B09E4B}"/>
    <cellStyle name="40% - Ênfase2 6 2 2" xfId="942" xr:uid="{F2DDAFD6-28AD-4DB5-B9BA-DF25192D6A60}"/>
    <cellStyle name="40% - Ênfase2 6 2 2 2" xfId="2010" xr:uid="{4627B12A-C8C2-4065-AC83-4C286528BF25}"/>
    <cellStyle name="40% - Ênfase2 6 2 2 2 2" xfId="4116" xr:uid="{BA859D14-88D7-451B-9C6E-7261E45C4C22}"/>
    <cellStyle name="40% - Ênfase2 6 2 2 2 2 2" xfId="8322" xr:uid="{5600F0AE-BC67-4E8C-BEE5-C2667FEAC352}"/>
    <cellStyle name="40% - Ênfase2 6 2 2 2 3" xfId="6226" xr:uid="{310E0961-FBD2-4A53-97B7-D499FE40A5DD}"/>
    <cellStyle name="40% - Ênfase2 6 2 2 3" xfId="3061" xr:uid="{0EF35C70-D9CF-434D-8C60-C1227187BF28}"/>
    <cellStyle name="40% - Ênfase2 6 2 2 3 2" xfId="7267" xr:uid="{898C170A-6D6E-49E7-9D34-E9CCADD7F386}"/>
    <cellStyle name="40% - Ênfase2 6 2 2 4" xfId="5171" xr:uid="{20C5796D-3BF5-4C14-814A-EE955A9B60DD}"/>
    <cellStyle name="40% - Ênfase2 6 2 3" xfId="1556" xr:uid="{E2EDB0AB-F69C-4086-BFA5-92CD6639F0A8}"/>
    <cellStyle name="40% - Ênfase2 6 2 3 2" xfId="3662" xr:uid="{359278E9-03C9-4C04-A31B-39B4AF976821}"/>
    <cellStyle name="40% - Ênfase2 6 2 3 2 2" xfId="7868" xr:uid="{53A1BDF1-8768-4B8E-AA77-AFAD17DB5CA5}"/>
    <cellStyle name="40% - Ênfase2 6 2 3 3" xfId="5772" xr:uid="{6ED38FF1-7E39-495C-AE27-6F4C85E527BD}"/>
    <cellStyle name="40% - Ênfase2 6 2 4" xfId="2607" xr:uid="{C59B2CD7-2C08-4324-8A38-B5F3BB27EFDE}"/>
    <cellStyle name="40% - Ênfase2 6 2 4 2" xfId="6813" xr:uid="{D8900940-E4B7-4D1C-9AC6-03C618580204}"/>
    <cellStyle name="40% - Ênfase2 6 2 5" xfId="4717" xr:uid="{872DF8A2-2E68-4EA4-B878-832E4214531A}"/>
    <cellStyle name="40% - Ênfase2 6 3" xfId="709" xr:uid="{71CB6BA1-B659-424B-8704-1609BAFB7CBA}"/>
    <cellStyle name="40% - Ênfase2 6 3 2" xfId="1778" xr:uid="{BC598C45-3692-4424-A5DD-2DBF05CF59CE}"/>
    <cellStyle name="40% - Ênfase2 6 3 2 2" xfId="3884" xr:uid="{DD8A82F8-A71D-4169-8B79-F6AD5F73B473}"/>
    <cellStyle name="40% - Ênfase2 6 3 2 2 2" xfId="8090" xr:uid="{67478E9A-7A67-447A-B3CC-F64B2C9B4B28}"/>
    <cellStyle name="40% - Ênfase2 6 3 2 3" xfId="5994" xr:uid="{5DC95D79-5BA3-4173-B467-AFFFAC1691C7}"/>
    <cellStyle name="40% - Ênfase2 6 3 3" xfId="2829" xr:uid="{D0FACF18-373D-4765-A95D-9DD1565D6E35}"/>
    <cellStyle name="40% - Ênfase2 6 3 3 2" xfId="7035" xr:uid="{6A3005F0-7BFB-4F82-AC93-F15FBC45768A}"/>
    <cellStyle name="40% - Ênfase2 6 3 4" xfId="4939" xr:uid="{BE55348B-3F04-4047-B3F4-0CA69C2E0AB1}"/>
    <cellStyle name="40% - Ênfase2 6 4" xfId="1323" xr:uid="{C1CEE500-AC35-430F-9A8C-4C0A787AE288}"/>
    <cellStyle name="40% - Ênfase2 6 4 2" xfId="3429" xr:uid="{DCD989C1-EDF8-40A4-AF78-82E3D5473BEF}"/>
    <cellStyle name="40% - Ênfase2 6 4 2 2" xfId="7635" xr:uid="{ABA00402-A8FA-4C9C-94B6-60B81056CCE6}"/>
    <cellStyle name="40% - Ênfase2 6 4 3" xfId="5539" xr:uid="{A6DA2C89-F48C-4708-BCCC-063E7BEF1C73}"/>
    <cellStyle name="40% - Ênfase2 6 5" xfId="2374" xr:uid="{04BE1074-03B3-4E8E-89AF-E6AA7B1AD599}"/>
    <cellStyle name="40% - Ênfase2 6 5 2" xfId="6580" xr:uid="{EB0902B8-5438-4BFE-8B3F-FDA676241F25}"/>
    <cellStyle name="40% - Ênfase2 6 6" xfId="4484" xr:uid="{0B2DB928-7B2B-4B31-9696-EB4334743F6A}"/>
    <cellStyle name="40% - Ênfase2 7" xfId="255" xr:uid="{CD04E6D0-5BE1-4359-90D8-750818EAB297}"/>
    <cellStyle name="40% - Ênfase2 7 2" xfId="494" xr:uid="{A38B0D33-4AF4-4040-A179-95BF74E6BC7F}"/>
    <cellStyle name="40% - Ênfase2 7 2 2" xfId="956" xr:uid="{2F0111DC-9790-4E61-9B2E-E5385B4BC6CE}"/>
    <cellStyle name="40% - Ênfase2 7 2 2 2" xfId="2024" xr:uid="{E002586D-B01D-4083-A5BE-E75B6F1F53F3}"/>
    <cellStyle name="40% - Ênfase2 7 2 2 2 2" xfId="4130" xr:uid="{A1E48F27-7945-408D-B483-A1D040DF3723}"/>
    <cellStyle name="40% - Ênfase2 7 2 2 2 2 2" xfId="8336" xr:uid="{A1895899-2F99-4139-8F1B-BCE471DF1889}"/>
    <cellStyle name="40% - Ênfase2 7 2 2 2 3" xfId="6240" xr:uid="{C9F7294E-BE09-4E65-B237-3972286B463C}"/>
    <cellStyle name="40% - Ênfase2 7 2 2 3" xfId="3075" xr:uid="{B8562D06-3A64-4A6C-A852-58189C68A4D4}"/>
    <cellStyle name="40% - Ênfase2 7 2 2 3 2" xfId="7281" xr:uid="{ACCF094E-5D5A-4C72-B4D8-A12B25392A6E}"/>
    <cellStyle name="40% - Ênfase2 7 2 2 4" xfId="5185" xr:uid="{FE13560A-F83E-40C2-8C30-636D705E3886}"/>
    <cellStyle name="40% - Ênfase2 7 2 3" xfId="1570" xr:uid="{545AA065-ADE3-4222-9A33-B345A0E82CBD}"/>
    <cellStyle name="40% - Ênfase2 7 2 3 2" xfId="3676" xr:uid="{C8908FF7-73C8-4345-A0B2-9EB34A42E9F4}"/>
    <cellStyle name="40% - Ênfase2 7 2 3 2 2" xfId="7882" xr:uid="{E2D88685-CAE2-4030-B8B8-8207EC12B5BB}"/>
    <cellStyle name="40% - Ênfase2 7 2 3 3" xfId="5786" xr:uid="{F6C1B607-0056-4A44-8031-7BD0B476377D}"/>
    <cellStyle name="40% - Ênfase2 7 2 4" xfId="2621" xr:uid="{7EC04082-B6A5-4B77-94E3-758BDC6A4DBD}"/>
    <cellStyle name="40% - Ênfase2 7 2 4 2" xfId="6827" xr:uid="{10AD87B8-36F3-4190-AF8D-2458D8D869BD}"/>
    <cellStyle name="40% - Ênfase2 7 2 5" xfId="4731" xr:uid="{696FF181-B4D8-45F0-A159-CEFA7FA04F23}"/>
    <cellStyle name="40% - Ênfase2 7 3" xfId="723" xr:uid="{CAF4FCAE-3F3C-40FB-A36D-2F4F487C2367}"/>
    <cellStyle name="40% - Ênfase2 7 3 2" xfId="1792" xr:uid="{0B1099DF-E587-44F2-A3F5-6A1819706621}"/>
    <cellStyle name="40% - Ênfase2 7 3 2 2" xfId="3898" xr:uid="{72BA8248-0E99-4A6B-9545-1634CC9C92F1}"/>
    <cellStyle name="40% - Ênfase2 7 3 2 2 2" xfId="8104" xr:uid="{63B2FB93-83DB-4F6C-8E35-3AE759B729A2}"/>
    <cellStyle name="40% - Ênfase2 7 3 2 3" xfId="6008" xr:uid="{FCFC6C0D-74D8-4585-B253-1E88565661D4}"/>
    <cellStyle name="40% - Ênfase2 7 3 3" xfId="2843" xr:uid="{A7FE0337-312F-493E-BDE5-8599C9FF1EEE}"/>
    <cellStyle name="40% - Ênfase2 7 3 3 2" xfId="7049" xr:uid="{859EFBC8-C766-4571-9B41-7545A850970B}"/>
    <cellStyle name="40% - Ênfase2 7 3 4" xfId="4953" xr:uid="{22EF248F-F4CB-4AD2-8E67-1437C4A9BED2}"/>
    <cellStyle name="40% - Ênfase2 7 4" xfId="1337" xr:uid="{5E933852-3322-4D0F-B893-75E990503EBB}"/>
    <cellStyle name="40% - Ênfase2 7 4 2" xfId="3443" xr:uid="{1B6D9D6F-FE39-458D-BAC6-40C788842241}"/>
    <cellStyle name="40% - Ênfase2 7 4 2 2" xfId="7649" xr:uid="{7626CB6A-3E23-4BEE-BFBE-18BA3F094DC1}"/>
    <cellStyle name="40% - Ênfase2 7 4 3" xfId="5553" xr:uid="{41D957E9-A174-4D41-9A71-2853506AD110}"/>
    <cellStyle name="40% - Ênfase2 7 5" xfId="2388" xr:uid="{79D8ABBA-90D5-49F5-99F4-099BA6E0AA40}"/>
    <cellStyle name="40% - Ênfase2 7 5 2" xfId="6594" xr:uid="{AB5B1A8A-8AD3-4453-9AF7-5FE2130DC6D2}"/>
    <cellStyle name="40% - Ênfase2 7 6" xfId="4498" xr:uid="{B70F89BE-1A10-4BA1-AC8F-37D8A576FEC1}"/>
    <cellStyle name="40% - Ênfase2 8" xfId="269" xr:uid="{AFA5F757-89FF-4697-81B6-E6D13E98FA6C}"/>
    <cellStyle name="40% - Ênfase2 8 2" xfId="508" xr:uid="{B946E0A4-CF36-464B-B9A9-CF1A1A034935}"/>
    <cellStyle name="40% - Ênfase2 8 2 2" xfId="970" xr:uid="{C47818F5-9227-446B-8196-F3FDECA79D80}"/>
    <cellStyle name="40% - Ênfase2 8 2 2 2" xfId="2038" xr:uid="{AE803C48-4677-4B20-B453-5E36B70DC90D}"/>
    <cellStyle name="40% - Ênfase2 8 2 2 2 2" xfId="4144" xr:uid="{B544F744-AD4B-4E1F-96F8-53A52C92AFB3}"/>
    <cellStyle name="40% - Ênfase2 8 2 2 2 2 2" xfId="8350" xr:uid="{8075806E-30F0-4336-8305-13F498603D1B}"/>
    <cellStyle name="40% - Ênfase2 8 2 2 2 3" xfId="6254" xr:uid="{6DDCE620-1500-4475-8C24-EC5C54A8567C}"/>
    <cellStyle name="40% - Ênfase2 8 2 2 3" xfId="3089" xr:uid="{54B0D8A4-7D47-48B2-9862-3FE7620C7270}"/>
    <cellStyle name="40% - Ênfase2 8 2 2 3 2" xfId="7295" xr:uid="{5CFF961D-0BF3-49A0-B30E-4C7365FDC07F}"/>
    <cellStyle name="40% - Ênfase2 8 2 2 4" xfId="5199" xr:uid="{6E9D9C1E-0FF8-4CCA-B7C9-ED045966EF34}"/>
    <cellStyle name="40% - Ênfase2 8 2 3" xfId="1584" xr:uid="{5C396F7E-63B2-4653-90C6-F70DC5C095CB}"/>
    <cellStyle name="40% - Ênfase2 8 2 3 2" xfId="3690" xr:uid="{7D576597-98E7-40D1-AB94-47DBE41DDF83}"/>
    <cellStyle name="40% - Ênfase2 8 2 3 2 2" xfId="7896" xr:uid="{8A4C3280-F1B6-4132-AAE4-CE500152ABE4}"/>
    <cellStyle name="40% - Ênfase2 8 2 3 3" xfId="5800" xr:uid="{4CB3B55F-9FC0-4A1D-9510-5A1AC2BDB581}"/>
    <cellStyle name="40% - Ênfase2 8 2 4" xfId="2635" xr:uid="{461EEE73-1CB7-42D2-A7D9-288C2F5BB2BF}"/>
    <cellStyle name="40% - Ênfase2 8 2 4 2" xfId="6841" xr:uid="{534CED53-CA60-4244-8DB8-588B1618E8EC}"/>
    <cellStyle name="40% - Ênfase2 8 2 5" xfId="4745" xr:uid="{40391C9E-4F0A-4D8E-AFFD-4BFAE9F8804F}"/>
    <cellStyle name="40% - Ênfase2 8 3" xfId="737" xr:uid="{E9593FC4-E47B-423A-99C9-21597B57DBB7}"/>
    <cellStyle name="40% - Ênfase2 8 3 2" xfId="1806" xr:uid="{199CA679-FF02-4697-9F3E-38DFCEB76476}"/>
    <cellStyle name="40% - Ênfase2 8 3 2 2" xfId="3912" xr:uid="{3A33D359-3B76-4B5E-B9D6-DC8828CCDE89}"/>
    <cellStyle name="40% - Ênfase2 8 3 2 2 2" xfId="8118" xr:uid="{83C4E085-C765-4F55-B2B2-21B0048FD11B}"/>
    <cellStyle name="40% - Ênfase2 8 3 2 3" xfId="6022" xr:uid="{809C376A-1527-47D0-99B8-5D782C89DA4D}"/>
    <cellStyle name="40% - Ênfase2 8 3 3" xfId="2857" xr:uid="{F8CDBADE-53DF-45B7-A247-14F3D7A6B2EA}"/>
    <cellStyle name="40% - Ênfase2 8 3 3 2" xfId="7063" xr:uid="{194E41F5-9F2C-4DDA-AD67-06B88D8E4A4C}"/>
    <cellStyle name="40% - Ênfase2 8 3 4" xfId="4967" xr:uid="{9092BA64-1A23-4D02-BE92-B4D3F7B87D90}"/>
    <cellStyle name="40% - Ênfase2 8 4" xfId="1351" xr:uid="{D5F53CDC-5C2F-42C0-8CE5-575473741D58}"/>
    <cellStyle name="40% - Ênfase2 8 4 2" xfId="3457" xr:uid="{E903720C-6C8A-4B01-B191-F0CB15F7F788}"/>
    <cellStyle name="40% - Ênfase2 8 4 2 2" xfId="7663" xr:uid="{0E2376B8-38C0-4E0E-A065-56C53FFFE05B}"/>
    <cellStyle name="40% - Ênfase2 8 4 3" xfId="5567" xr:uid="{CDF9E368-1435-41C1-9E2E-583C692A631C}"/>
    <cellStyle name="40% - Ênfase2 8 5" xfId="2402" xr:uid="{C7EC2E9F-A945-4DFF-B3CD-2D61D97D42C0}"/>
    <cellStyle name="40% - Ênfase2 8 5 2" xfId="6608" xr:uid="{097DCC14-B1D2-4B78-9BEE-4FAB7266FBD0}"/>
    <cellStyle name="40% - Ênfase2 8 6" xfId="4512" xr:uid="{5E83A142-9AEB-44A7-9BD9-5CEEFD73E8BC}"/>
    <cellStyle name="40% - Ênfase2 9" xfId="283" xr:uid="{B7BDF43C-46BD-4F38-AD0F-09FF11EDC95E}"/>
    <cellStyle name="40% - Ênfase2 9 2" xfId="522" xr:uid="{CD5B92D1-BECD-4849-8E7C-10FB10FCB217}"/>
    <cellStyle name="40% - Ênfase2 9 2 2" xfId="984" xr:uid="{A760BA41-0AEA-44B3-A65F-4EE9E6A895CB}"/>
    <cellStyle name="40% - Ênfase2 9 2 2 2" xfId="2052" xr:uid="{97A3997C-5C6B-4F8D-9C70-12CB8EA01D7B}"/>
    <cellStyle name="40% - Ênfase2 9 2 2 2 2" xfId="4158" xr:uid="{8B632683-BCDB-49F7-9D50-2403A92C8D88}"/>
    <cellStyle name="40% - Ênfase2 9 2 2 2 2 2" xfId="8364" xr:uid="{5A43A68F-516B-4A02-8B07-EC8A064291D1}"/>
    <cellStyle name="40% - Ênfase2 9 2 2 2 3" xfId="6268" xr:uid="{DBFFB786-75BA-410C-BFC5-7831E0A6012E}"/>
    <cellStyle name="40% - Ênfase2 9 2 2 3" xfId="3103" xr:uid="{E0C1F7D6-2738-448A-9C49-A69C60A06A10}"/>
    <cellStyle name="40% - Ênfase2 9 2 2 3 2" xfId="7309" xr:uid="{A311ED29-1C9F-4B07-9A03-EFE323020A8B}"/>
    <cellStyle name="40% - Ênfase2 9 2 2 4" xfId="5213" xr:uid="{89D9DCEA-0303-4040-93A5-08A3C2423817}"/>
    <cellStyle name="40% - Ênfase2 9 2 3" xfId="1598" xr:uid="{7FADCC8A-14FF-49BD-BB0A-F98352CC7B5B}"/>
    <cellStyle name="40% - Ênfase2 9 2 3 2" xfId="3704" xr:uid="{7FA39CBB-6E49-4E6C-BF71-FBF67778EDBF}"/>
    <cellStyle name="40% - Ênfase2 9 2 3 2 2" xfId="7910" xr:uid="{D4D58901-2CA6-41DF-9B17-B31ACCDCCA1F}"/>
    <cellStyle name="40% - Ênfase2 9 2 3 3" xfId="5814" xr:uid="{95D92818-6131-4079-99AD-778CB671EBD5}"/>
    <cellStyle name="40% - Ênfase2 9 2 4" xfId="2649" xr:uid="{82E3C6CF-FB0A-4D86-913B-EF790715675A}"/>
    <cellStyle name="40% - Ênfase2 9 2 4 2" xfId="6855" xr:uid="{8E765175-A931-4383-8B54-3678B0FAC8F1}"/>
    <cellStyle name="40% - Ênfase2 9 2 5" xfId="4759" xr:uid="{E4AD730F-7789-494B-9B1F-A38233C05741}"/>
    <cellStyle name="40% - Ênfase2 9 3" xfId="751" xr:uid="{A3CFBCBB-6E04-4233-A661-1981640923FA}"/>
    <cellStyle name="40% - Ênfase2 9 3 2" xfId="1820" xr:uid="{E2D3F245-76D1-4C14-B8D6-4972567B11C8}"/>
    <cellStyle name="40% - Ênfase2 9 3 2 2" xfId="3926" xr:uid="{FAA7A4E1-A541-4289-ADC1-5DCCC17CCD66}"/>
    <cellStyle name="40% - Ênfase2 9 3 2 2 2" xfId="8132" xr:uid="{35D88D56-E9AB-4CE7-A20C-0EBBFDB9E7B2}"/>
    <cellStyle name="40% - Ênfase2 9 3 2 3" xfId="6036" xr:uid="{C4CD01D3-E290-49C6-BF12-9085F38E2FE6}"/>
    <cellStyle name="40% - Ênfase2 9 3 3" xfId="2871" xr:uid="{29130925-4A9A-41AE-A30C-6679F38991F3}"/>
    <cellStyle name="40% - Ênfase2 9 3 3 2" xfId="7077" xr:uid="{C9D0AB1D-3487-49CC-A5F4-DBAFC2312CFD}"/>
    <cellStyle name="40% - Ênfase2 9 3 4" xfId="4981" xr:uid="{C2125D19-422D-42D4-B8E2-4B8EE00301CE}"/>
    <cellStyle name="40% - Ênfase2 9 4" xfId="1365" xr:uid="{21A8F003-80F1-4B4A-8991-ADB97D16DDCD}"/>
    <cellStyle name="40% - Ênfase2 9 4 2" xfId="3471" xr:uid="{C84E75FC-E225-4480-B199-246DFCF113BB}"/>
    <cellStyle name="40% - Ênfase2 9 4 2 2" xfId="7677" xr:uid="{204512D3-3151-4974-847C-9DFBBB1F180F}"/>
    <cellStyle name="40% - Ênfase2 9 4 3" xfId="5581" xr:uid="{7ED5F294-AFEE-4BE7-9718-D4E78578CF71}"/>
    <cellStyle name="40% - Ênfase2 9 5" xfId="2416" xr:uid="{2D86DDA2-B1D8-41E0-B5AB-DDFF17DA278B}"/>
    <cellStyle name="40% - Ênfase2 9 5 2" xfId="6622" xr:uid="{C00BEDC6-B772-43C0-B76D-DEE95ACEE219}"/>
    <cellStyle name="40% - Ênfase2 9 6" xfId="4526" xr:uid="{A09E3DDA-5347-4EDE-BF99-E0044D093F88}"/>
    <cellStyle name="40% - Ênfase3 10" xfId="310" xr:uid="{DB5EF783-69E4-4ED5-B19E-0B1B1DC84E01}"/>
    <cellStyle name="40% - Ênfase3 10 2" xfId="547" xr:uid="{0ACA07B6-7C87-4D88-81C3-7B4636E6D3D1}"/>
    <cellStyle name="40% - Ênfase3 10 2 2" xfId="1009" xr:uid="{CC3D5484-31F8-441E-8C9D-6A746758B145}"/>
    <cellStyle name="40% - Ênfase3 10 2 2 2" xfId="2077" xr:uid="{70FF21D3-349F-4917-83BD-BEAF41EA9B01}"/>
    <cellStyle name="40% - Ênfase3 10 2 2 2 2" xfId="4183" xr:uid="{E67FE53E-354E-4981-8D1F-A253B84D6527}"/>
    <cellStyle name="40% - Ênfase3 10 2 2 2 2 2" xfId="8389" xr:uid="{C89773B9-42D2-4240-9647-4F35AC422EFF}"/>
    <cellStyle name="40% - Ênfase3 10 2 2 2 3" xfId="6293" xr:uid="{63050AB8-97D5-48EA-A0BB-C3EA65415EFB}"/>
    <cellStyle name="40% - Ênfase3 10 2 2 3" xfId="3128" xr:uid="{6636B743-19D7-4DEA-8227-87B93308B5B5}"/>
    <cellStyle name="40% - Ênfase3 10 2 2 3 2" xfId="7334" xr:uid="{9E60F093-0F5B-4DE7-9D83-919FA356CA03}"/>
    <cellStyle name="40% - Ênfase3 10 2 2 4" xfId="5238" xr:uid="{108AA10F-E15C-4DFA-8AFE-997371F1F5E7}"/>
    <cellStyle name="40% - Ênfase3 10 2 3" xfId="1623" xr:uid="{7804950A-EAFD-4894-A04A-2D85B3C349D5}"/>
    <cellStyle name="40% - Ênfase3 10 2 3 2" xfId="3729" xr:uid="{2663905E-127A-45C0-A16D-32406C284356}"/>
    <cellStyle name="40% - Ênfase3 10 2 3 2 2" xfId="7935" xr:uid="{E310199C-5886-4749-B198-811259FA274F}"/>
    <cellStyle name="40% - Ênfase3 10 2 3 3" xfId="5839" xr:uid="{2F219CFD-BF88-40FB-A9B1-E3461F6DC909}"/>
    <cellStyle name="40% - Ênfase3 10 2 4" xfId="2674" xr:uid="{045D2E8C-E3CD-4199-AC32-82F6937435C5}"/>
    <cellStyle name="40% - Ênfase3 10 2 4 2" xfId="6880" xr:uid="{92C779BA-0C2C-4903-8132-BE03F5CC47E7}"/>
    <cellStyle name="40% - Ênfase3 10 2 5" xfId="4784" xr:uid="{721809AC-0CE7-4224-814B-016A0A7C974B}"/>
    <cellStyle name="40% - Ênfase3 10 3" xfId="776" xr:uid="{C6E30DA2-4A99-4247-B8AF-95B5485A6602}"/>
    <cellStyle name="40% - Ênfase3 10 3 2" xfId="1845" xr:uid="{A1198B5E-849A-422F-9377-5D91609BEA2B}"/>
    <cellStyle name="40% - Ênfase3 10 3 2 2" xfId="3951" xr:uid="{AEC55682-6F6B-49B5-B137-A2B40D291645}"/>
    <cellStyle name="40% - Ênfase3 10 3 2 2 2" xfId="8157" xr:uid="{33972741-A0F0-4561-AE60-DE337626440C}"/>
    <cellStyle name="40% - Ênfase3 10 3 2 3" xfId="6061" xr:uid="{47C8D621-F885-440C-BC97-98F78D639ABE}"/>
    <cellStyle name="40% - Ênfase3 10 3 3" xfId="2896" xr:uid="{AE2297B6-0E27-4E7E-A3A0-40BB25126D2F}"/>
    <cellStyle name="40% - Ênfase3 10 3 3 2" xfId="7102" xr:uid="{177629B9-906E-4A0C-97AA-726C5BFFCE27}"/>
    <cellStyle name="40% - Ênfase3 10 3 4" xfId="5006" xr:uid="{3F2C241A-FBE1-4FE9-AD38-A179A580D0FE}"/>
    <cellStyle name="40% - Ênfase3 10 4" xfId="1390" xr:uid="{A20AB00F-AA97-43C2-AE3A-6A83DD216259}"/>
    <cellStyle name="40% - Ênfase3 10 4 2" xfId="3496" xr:uid="{6205A1BB-A175-46CC-B84B-DC3506B07E0D}"/>
    <cellStyle name="40% - Ênfase3 10 4 2 2" xfId="7702" xr:uid="{A302EE7E-2CBD-4CC3-BD24-067E8D994C02}"/>
    <cellStyle name="40% - Ênfase3 10 4 3" xfId="5606" xr:uid="{799D347D-662F-4AAA-A9EA-747E1BC22040}"/>
    <cellStyle name="40% - Ênfase3 10 5" xfId="2441" xr:uid="{B2FA7B8D-A663-47F0-BE82-4F58A171A5EB}"/>
    <cellStyle name="40% - Ênfase3 10 5 2" xfId="6647" xr:uid="{B29F623B-CE83-41DB-94D3-CEECD995C427}"/>
    <cellStyle name="40% - Ênfase3 10 6" xfId="4551" xr:uid="{55949841-712A-4694-8F40-383F790EDE31}"/>
    <cellStyle name="40% - Ênfase3 11" xfId="330" xr:uid="{89344AB8-C284-46BA-85BD-DD851C41CA2F}"/>
    <cellStyle name="40% - Ênfase3 11 2" xfId="794" xr:uid="{E1BC3B34-2B33-40E4-B35B-85D6457BC10C}"/>
    <cellStyle name="40% - Ênfase3 11 2 2" xfId="1863" xr:uid="{FD4D75C1-BC6E-41A2-8E20-12FAACE64602}"/>
    <cellStyle name="40% - Ênfase3 11 2 2 2" xfId="3969" xr:uid="{F1E8F815-6E58-43C2-ADB6-3AA01DD7DB07}"/>
    <cellStyle name="40% - Ênfase3 11 2 2 2 2" xfId="8175" xr:uid="{8A48F61E-F693-444D-A5E9-532D78D6AB5C}"/>
    <cellStyle name="40% - Ênfase3 11 2 2 3" xfId="6079" xr:uid="{A9C82370-2599-40B2-8539-B01A03A60B8E}"/>
    <cellStyle name="40% - Ênfase3 11 2 3" xfId="2914" xr:uid="{E70ED499-24BA-42B6-AC01-307CC57CA7E4}"/>
    <cellStyle name="40% - Ênfase3 11 2 3 2" xfId="7120" xr:uid="{036226E0-5F69-4728-8F9F-6D1C0563BCF8}"/>
    <cellStyle name="40% - Ênfase3 11 2 4" xfId="5024" xr:uid="{10CAF10D-5D36-42CB-A5C7-70FD47E615F9}"/>
    <cellStyle name="40% - Ênfase3 11 3" xfId="1409" xr:uid="{BB20771A-39A7-4817-B5B3-7915D02121D0}"/>
    <cellStyle name="40% - Ênfase3 11 3 2" xfId="3515" xr:uid="{454D0A0D-08B3-4AFD-BCB3-6BFB59CC688F}"/>
    <cellStyle name="40% - Ênfase3 11 3 2 2" xfId="7721" xr:uid="{B24850C7-FA74-4B87-90A9-8081C5F3D104}"/>
    <cellStyle name="40% - Ênfase3 11 3 3" xfId="5625" xr:uid="{CE16D98A-39BC-4828-9921-2A7EF8479622}"/>
    <cellStyle name="40% - Ênfase3 11 4" xfId="2460" xr:uid="{423DF92D-235D-46C3-8FDF-25430EE5E0C8}"/>
    <cellStyle name="40% - Ênfase3 11 4 2" xfId="6666" xr:uid="{08E29A3B-55FA-42B0-B7FC-C34C0C74A314}"/>
    <cellStyle name="40% - Ênfase3 11 5" xfId="4570" xr:uid="{108990E5-7525-4A9B-B6ED-F2799FE690AE}"/>
    <cellStyle name="40% - Ênfase3 12" xfId="695" xr:uid="{2E661086-3FCD-492B-A6F4-8BFC29FD6642}"/>
    <cellStyle name="40% - Ênfase3 12 2" xfId="1764" xr:uid="{77B14D67-3F17-46E6-862B-39E1FB8B11C1}"/>
    <cellStyle name="40% - Ênfase3 12 2 2" xfId="3870" xr:uid="{3ED614A9-E5ED-49DC-A55F-2CF54F258F10}"/>
    <cellStyle name="40% - Ênfase3 12 2 2 2" xfId="8076" xr:uid="{B07F2E48-125F-45D9-9B12-B0C4854A734A}"/>
    <cellStyle name="40% - Ênfase3 12 2 3" xfId="5980" xr:uid="{E98C7163-9293-4AB9-AA42-97BEC683D8F9}"/>
    <cellStyle name="40% - Ênfase3 12 3" xfId="2815" xr:uid="{237B0DAE-529D-4FCF-B152-612CA1CCFDB0}"/>
    <cellStyle name="40% - Ênfase3 12 3 2" xfId="7021" xr:uid="{7FC9B1EB-C29F-40A4-A75B-6B948A23B455}"/>
    <cellStyle name="40% - Ênfase3 12 4" xfId="4925" xr:uid="{89E0D261-1438-470D-8C83-229195F124BE}"/>
    <cellStyle name="40% - Ênfase3 13" xfId="1166" xr:uid="{C59DB25D-9651-48D1-A0D1-76E6276F1EFF}"/>
    <cellStyle name="40% - Ênfase3 13 2" xfId="3282" xr:uid="{241B6F53-2A0F-4375-8436-94E90FEBD62A}"/>
    <cellStyle name="40% - Ênfase3 13 2 2" xfId="7488" xr:uid="{6EE22A52-1F1E-461D-B260-0A5F3AB9E89F}"/>
    <cellStyle name="40% - Ênfase3 13 3" xfId="5392" xr:uid="{073361F7-69CD-4C67-9B99-76A4BDA6DAED}"/>
    <cellStyle name="40% - Ênfase3 14" xfId="2217" xr:uid="{FC51CF05-2D0B-495C-B88A-74324239FE41}"/>
    <cellStyle name="40% - Ênfase3 14 2" xfId="6433" xr:uid="{D1C420B6-E765-4BB3-8816-ED4E83E6A9A8}"/>
    <cellStyle name="40% - Ênfase3 15" xfId="4325" xr:uid="{BFDB82BA-ED75-4BF0-8428-6939292573C4}"/>
    <cellStyle name="40% - Ênfase3 2" xfId="118" xr:uid="{22901D6D-EB57-46C1-94B8-BBA912E058E5}"/>
    <cellStyle name="40% - Ênfase3 2 2" xfId="119" xr:uid="{8FB1A9D8-404D-4BD6-A200-5D419BB60F0F}"/>
    <cellStyle name="40% - Ênfase3 2 2 2" xfId="393" xr:uid="{71044F89-960E-4B9F-A61B-F207C9786123}"/>
    <cellStyle name="40% - Ênfase3 2 2 2 2" xfId="856" xr:uid="{1093838C-A178-4076-AA94-6792CF0B69C4}"/>
    <cellStyle name="40% - Ênfase3 2 2 2 2 2" xfId="1924" xr:uid="{09300921-0F41-46B4-BE69-C0A5736D883B}"/>
    <cellStyle name="40% - Ênfase3 2 2 2 2 2 2" xfId="4030" xr:uid="{E4AF584F-763C-4C18-973C-8A94E50B7DA9}"/>
    <cellStyle name="40% - Ênfase3 2 2 2 2 2 2 2" xfId="8236" xr:uid="{16608668-0647-471F-897A-9943B4CD777A}"/>
    <cellStyle name="40% - Ênfase3 2 2 2 2 2 3" xfId="6140" xr:uid="{2254F48A-5FA3-400F-8745-5F99651C4029}"/>
    <cellStyle name="40% - Ênfase3 2 2 2 2 3" xfId="2975" xr:uid="{7ABE412C-EEDC-49FA-95EA-7D43107C4DDF}"/>
    <cellStyle name="40% - Ênfase3 2 2 2 2 3 2" xfId="7181" xr:uid="{5E18E47D-551E-4C79-8939-8649E59EE63F}"/>
    <cellStyle name="40% - Ênfase3 2 2 2 2 4" xfId="5085" xr:uid="{67BBB880-A820-4F08-B45A-9595AFE59D19}"/>
    <cellStyle name="40% - Ênfase3 2 2 2 3" xfId="1470" xr:uid="{56B24C0C-D569-4444-9BA0-2DF6E21DA4D1}"/>
    <cellStyle name="40% - Ênfase3 2 2 2 3 2" xfId="3576" xr:uid="{1226A9FB-9261-4CD3-8D18-4BA0CCD90B13}"/>
    <cellStyle name="40% - Ênfase3 2 2 2 3 2 2" xfId="7782" xr:uid="{D3953CAC-4835-4CFC-A807-3A8A4F4386E2}"/>
    <cellStyle name="40% - Ênfase3 2 2 2 3 3" xfId="5686" xr:uid="{765D3D74-51C7-42A1-B3A0-3A68C3525891}"/>
    <cellStyle name="40% - Ênfase3 2 2 2 4" xfId="2521" xr:uid="{EEDCFA54-67FE-4658-979C-E11DC0857DAC}"/>
    <cellStyle name="40% - Ênfase3 2 2 2 4 2" xfId="6727" xr:uid="{486262FA-08E4-4DD1-8FAC-FCF0E69169DC}"/>
    <cellStyle name="40% - Ênfase3 2 2 2 5" xfId="4631" xr:uid="{E19636E2-157F-43E3-811A-8414B18C0F61}"/>
    <cellStyle name="40% - Ênfase3 2 2 3" xfId="624" xr:uid="{EC35E179-A852-4F30-B2AC-F0CF9EA39996}"/>
    <cellStyle name="40% - Ênfase3 2 2 3 2" xfId="1698" xr:uid="{336158C1-457C-4F1C-83E3-C7C4A87736EE}"/>
    <cellStyle name="40% - Ênfase3 2 2 3 2 2" xfId="3804" xr:uid="{C24B6DAF-156E-4143-BBDD-CE0E7EC27F43}"/>
    <cellStyle name="40% - Ênfase3 2 2 3 2 2 2" xfId="8010" xr:uid="{B1D57E8B-CED0-4E8B-B2D8-B4C00729990A}"/>
    <cellStyle name="40% - Ênfase3 2 2 3 2 3" xfId="5914" xr:uid="{166FAE58-3164-4608-90BF-009C9C4801DD}"/>
    <cellStyle name="40% - Ênfase3 2 2 3 3" xfId="2749" xr:uid="{576F9018-0A7A-43CB-9705-FB2AFA1D0262}"/>
    <cellStyle name="40% - Ênfase3 2 2 3 3 2" xfId="6955" xr:uid="{B3B8DA36-8B3C-4417-939C-A1A42B6BC1AC}"/>
    <cellStyle name="40% - Ênfase3 2 2 3 4" xfId="4859" xr:uid="{2F3718A0-59F6-41EC-AD12-6DC2D98517E2}"/>
    <cellStyle name="40% - Ênfase3 2 2 4" xfId="1084" xr:uid="{2D94FCB9-5CDC-4C68-90F6-A0DF968E0DD0}"/>
    <cellStyle name="40% - Ênfase3 2 2 4 2" xfId="2151" xr:uid="{AA9645FF-7BF2-400A-BBB4-CA3EC43077DC}"/>
    <cellStyle name="40% - Ênfase3 2 2 4 2 2" xfId="4257" xr:uid="{BF3165BA-1FF8-4E9A-BC48-65C138294F17}"/>
    <cellStyle name="40% - Ênfase3 2 2 4 2 2 2" xfId="8463" xr:uid="{B3D45927-2C28-4953-9E3E-454A27E7FEC5}"/>
    <cellStyle name="40% - Ênfase3 2 2 4 2 3" xfId="6367" xr:uid="{3D13B81D-7A2D-444A-9A91-20554F01253E}"/>
    <cellStyle name="40% - Ênfase3 2 2 4 3" xfId="3202" xr:uid="{486E38F8-C060-419A-9CF5-C7D81C6E4722}"/>
    <cellStyle name="40% - Ênfase3 2 2 4 3 2" xfId="7408" xr:uid="{50F88193-75D4-4E62-B958-57A45E19D640}"/>
    <cellStyle name="40% - Ênfase3 2 2 4 4" xfId="5312" xr:uid="{342B0302-34BA-47F5-B727-ECC41A68AE5A}"/>
    <cellStyle name="40% - Ênfase3 2 2 5" xfId="1228" xr:uid="{0A7BE4EA-038A-4090-AE73-8D68A09065C6}"/>
    <cellStyle name="40% - Ênfase3 2 2 5 2" xfId="3343" xr:uid="{681D8AB0-5FF6-446A-A9AA-769A7C76124A}"/>
    <cellStyle name="40% - Ênfase3 2 2 5 2 2" xfId="7549" xr:uid="{BE216815-6BED-47E2-9087-02603F20518D}"/>
    <cellStyle name="40% - Ênfase3 2 2 5 3" xfId="5453" xr:uid="{C0CCF2A0-BE79-469E-B78F-32BA52FE7ED2}"/>
    <cellStyle name="40% - Ênfase3 2 2 6" xfId="2279" xr:uid="{AFB0C1B4-B061-4BE9-A4A5-4C8D14E3EC20}"/>
    <cellStyle name="40% - Ênfase3 2 2 6 2" xfId="6494" xr:uid="{C2A54B37-D4FF-43FF-8581-B121FFFBF98D}"/>
    <cellStyle name="40% - Ênfase3 2 2 7" xfId="4389" xr:uid="{0E446ED4-D35C-4139-9F75-170DB6EAF09B}"/>
    <cellStyle name="40% - Ênfase3 2 3" xfId="392" xr:uid="{817B25CE-393E-48B5-8B85-4A3EC2031704}"/>
    <cellStyle name="40% - Ênfase3 2 3 2" xfId="855" xr:uid="{722E1030-B672-4EB9-8FFA-F5F2513B85BC}"/>
    <cellStyle name="40% - Ênfase3 2 3 2 2" xfId="1923" xr:uid="{35E7FB5E-EF1F-4BDA-8A77-550E3E22C481}"/>
    <cellStyle name="40% - Ênfase3 2 3 2 2 2" xfId="4029" xr:uid="{9DFA916E-BB72-460D-92EE-B63229762684}"/>
    <cellStyle name="40% - Ênfase3 2 3 2 2 2 2" xfId="8235" xr:uid="{F1378D96-A7B7-4824-8605-F604739455FF}"/>
    <cellStyle name="40% - Ênfase3 2 3 2 2 3" xfId="6139" xr:uid="{474BFCD0-B805-457C-A849-168DCECAD334}"/>
    <cellStyle name="40% - Ênfase3 2 3 2 3" xfId="2974" xr:uid="{2A669B98-121A-4645-953E-79368DF8DC81}"/>
    <cellStyle name="40% - Ênfase3 2 3 2 3 2" xfId="7180" xr:uid="{41B177A6-96EB-434B-9FD3-5F848A85FF60}"/>
    <cellStyle name="40% - Ênfase3 2 3 2 4" xfId="5084" xr:uid="{CB9E0DB0-C618-4411-85B2-1E7C51433CA2}"/>
    <cellStyle name="40% - Ênfase3 2 3 3" xfId="1469" xr:uid="{76742C74-0282-41D1-A231-9BC3801BD3F8}"/>
    <cellStyle name="40% - Ênfase3 2 3 3 2" xfId="3575" xr:uid="{F967CD22-683F-43E9-A9D5-1B57DD87F638}"/>
    <cellStyle name="40% - Ênfase3 2 3 3 2 2" xfId="7781" xr:uid="{1C750F7C-EFBA-4259-93CB-27634FBC39DE}"/>
    <cellStyle name="40% - Ênfase3 2 3 3 3" xfId="5685" xr:uid="{90F81856-2496-438B-AC8C-101B0BA8A82B}"/>
    <cellStyle name="40% - Ênfase3 2 3 4" xfId="2520" xr:uid="{7B70AEA6-AA35-40FB-91C6-0B8BCBA76EAA}"/>
    <cellStyle name="40% - Ênfase3 2 3 4 2" xfId="6726" xr:uid="{2F4D8AF9-D602-4A1A-A5D7-33F67C476E10}"/>
    <cellStyle name="40% - Ênfase3 2 3 5" xfId="4630" xr:uid="{A2403F31-0E1E-4A7C-A656-CFB96DF8757D}"/>
    <cellStyle name="40% - Ênfase3 2 4" xfId="623" xr:uid="{CD5950A3-8753-4CA8-A576-92513F192745}"/>
    <cellStyle name="40% - Ênfase3 2 4 2" xfId="1697" xr:uid="{D9925899-2675-4E1A-ACE3-66C0C328AD8D}"/>
    <cellStyle name="40% - Ênfase3 2 4 2 2" xfId="3803" xr:uid="{AAE2DF0D-B20F-4EA6-8AFB-C949E44A3D38}"/>
    <cellStyle name="40% - Ênfase3 2 4 2 2 2" xfId="8009" xr:uid="{FCC597F3-1624-4BC8-9F12-25986B060291}"/>
    <cellStyle name="40% - Ênfase3 2 4 2 3" xfId="5913" xr:uid="{A4D8D95B-726E-41A7-9144-66C200363846}"/>
    <cellStyle name="40% - Ênfase3 2 4 3" xfId="2748" xr:uid="{1C6B0A8A-9318-4F91-A293-D21BA7DFF9BD}"/>
    <cellStyle name="40% - Ênfase3 2 4 3 2" xfId="6954" xr:uid="{8F416847-F53D-4C18-9E59-5EDFD60BC002}"/>
    <cellStyle name="40% - Ênfase3 2 4 4" xfId="4858" xr:uid="{F1835D57-3A64-4761-A6A3-C50F99CBFF33}"/>
    <cellStyle name="40% - Ênfase3 2 5" xfId="1083" xr:uid="{0FE972E6-14E7-4E64-B33C-1E80F2B67CEC}"/>
    <cellStyle name="40% - Ênfase3 2 5 2" xfId="2150" xr:uid="{7D7F5BF9-9CAB-4E21-ABEF-6A15211A313B}"/>
    <cellStyle name="40% - Ênfase3 2 5 2 2" xfId="4256" xr:uid="{F64994AC-E703-4888-A4C2-0FF30A01BEF9}"/>
    <cellStyle name="40% - Ênfase3 2 5 2 2 2" xfId="8462" xr:uid="{FE14BA1C-AB4F-4FA3-93EB-CFD2EE42F53E}"/>
    <cellStyle name="40% - Ênfase3 2 5 2 3" xfId="6366" xr:uid="{43E703FD-6C6E-4149-AE23-30C74AAEB982}"/>
    <cellStyle name="40% - Ênfase3 2 5 3" xfId="3201" xr:uid="{048A8A75-AB68-497F-A847-ECE15DB6B128}"/>
    <cellStyle name="40% - Ênfase3 2 5 3 2" xfId="7407" xr:uid="{441CC965-D8D1-4AB5-BE81-834F3BAE18BE}"/>
    <cellStyle name="40% - Ênfase3 2 5 4" xfId="5311" xr:uid="{AD0B6D59-B363-4080-BA07-C891AEB76E07}"/>
    <cellStyle name="40% - Ênfase3 2 6" xfId="1227" xr:uid="{841ED1DA-5E3F-4A33-8920-D8DEB2174325}"/>
    <cellStyle name="40% - Ênfase3 2 6 2" xfId="3342" xr:uid="{7F05E545-2475-4DB7-97DC-AD0BD30ED16E}"/>
    <cellStyle name="40% - Ênfase3 2 6 2 2" xfId="7548" xr:uid="{1DEF15B7-6ABD-4E00-AC72-F08D282376E9}"/>
    <cellStyle name="40% - Ênfase3 2 6 3" xfId="5452" xr:uid="{1E4937E0-D736-4334-90AC-B6FC3C07DD75}"/>
    <cellStyle name="40% - Ênfase3 2 7" xfId="2278" xr:uid="{B99C81E6-B127-403B-9BAC-1FEE2FE87C1F}"/>
    <cellStyle name="40% - Ênfase3 2 7 2" xfId="6493" xr:uid="{CB07BC5F-618C-4E2A-AC49-7CB798F19B6B}"/>
    <cellStyle name="40% - Ênfase3 2 8" xfId="4388" xr:uid="{89AE0D7E-4953-4913-93C0-9EBAE497AAD8}"/>
    <cellStyle name="40% - Ênfase3 3" xfId="120" xr:uid="{F0C23247-F0B6-48B1-9ABA-BD5222907A60}"/>
    <cellStyle name="40% - Ênfase3 3 2" xfId="121" xr:uid="{8C3A5A44-6BE5-4829-A2D2-FEB821077FEA}"/>
    <cellStyle name="40% - Ênfase3 3 2 2" xfId="395" xr:uid="{77FF9AC4-934D-460E-B713-117EEB0DC74C}"/>
    <cellStyle name="40% - Ênfase3 3 2 2 2" xfId="858" xr:uid="{BB078310-1EBA-4752-BADB-BAF2279B9E11}"/>
    <cellStyle name="40% - Ênfase3 3 2 2 2 2" xfId="1926" xr:uid="{6986A916-5118-45D9-AFE7-380C8705BEB5}"/>
    <cellStyle name="40% - Ênfase3 3 2 2 2 2 2" xfId="4032" xr:uid="{57A12BBD-AB1C-4FCD-8A0A-EE36CFE86524}"/>
    <cellStyle name="40% - Ênfase3 3 2 2 2 2 2 2" xfId="8238" xr:uid="{B0397F5C-0780-4321-AEAD-87C7F32ABED9}"/>
    <cellStyle name="40% - Ênfase3 3 2 2 2 2 3" xfId="6142" xr:uid="{5F04B9E8-8B68-455B-A53F-EF9D71570CFA}"/>
    <cellStyle name="40% - Ênfase3 3 2 2 2 3" xfId="2977" xr:uid="{EF56B666-9CF5-4846-B420-4B54A901BE8E}"/>
    <cellStyle name="40% - Ênfase3 3 2 2 2 3 2" xfId="7183" xr:uid="{A9C4EE01-2F7D-4DBE-8C68-8CB7988D9154}"/>
    <cellStyle name="40% - Ênfase3 3 2 2 2 4" xfId="5087" xr:uid="{7E5C31E9-82A9-452F-BB8F-98BAA6121CF9}"/>
    <cellStyle name="40% - Ênfase3 3 2 2 3" xfId="1472" xr:uid="{8DF32555-5559-4154-8ED7-AED98AB79A39}"/>
    <cellStyle name="40% - Ênfase3 3 2 2 3 2" xfId="3578" xr:uid="{8AC0F364-51E0-41E5-A4B2-906A4EE8BEEB}"/>
    <cellStyle name="40% - Ênfase3 3 2 2 3 2 2" xfId="7784" xr:uid="{57F96C28-43CB-4CCE-AEF2-632A85C7800F}"/>
    <cellStyle name="40% - Ênfase3 3 2 2 3 3" xfId="5688" xr:uid="{061A8A94-8E0C-4701-9128-8CCCCC1C8D3C}"/>
    <cellStyle name="40% - Ênfase3 3 2 2 4" xfId="2523" xr:uid="{4D9977C4-5A00-4102-80E4-86A2F565207C}"/>
    <cellStyle name="40% - Ênfase3 3 2 2 4 2" xfId="6729" xr:uid="{4B02A3BB-39F2-4DC4-B909-6C0C3E3CF6FB}"/>
    <cellStyle name="40% - Ênfase3 3 2 2 5" xfId="4633" xr:uid="{ABC36D4D-436E-42B1-922E-9C768B8D1481}"/>
    <cellStyle name="40% - Ênfase3 3 2 3" xfId="626" xr:uid="{5B12083D-65DB-4DC5-B9AC-F352B7537D14}"/>
    <cellStyle name="40% - Ênfase3 3 2 3 2" xfId="1700" xr:uid="{432F06FE-793D-4FFD-A919-ED7A143A825A}"/>
    <cellStyle name="40% - Ênfase3 3 2 3 2 2" xfId="3806" xr:uid="{A19F2DB2-E245-4C71-AC24-D5147A9457D3}"/>
    <cellStyle name="40% - Ênfase3 3 2 3 2 2 2" xfId="8012" xr:uid="{475492F9-06D4-4132-AF24-C10F0FD5AD49}"/>
    <cellStyle name="40% - Ênfase3 3 2 3 2 3" xfId="5916" xr:uid="{EF547A68-BE24-423E-B6E9-18EA7CB4AFA8}"/>
    <cellStyle name="40% - Ênfase3 3 2 3 3" xfId="2751" xr:uid="{621ADD00-D423-4C5F-A4CD-2A27EB343803}"/>
    <cellStyle name="40% - Ênfase3 3 2 3 3 2" xfId="6957" xr:uid="{6CFA0DD1-4ECD-449C-A0E9-A2082DBC4908}"/>
    <cellStyle name="40% - Ênfase3 3 2 3 4" xfId="4861" xr:uid="{392D293A-9346-4022-9D3A-1BECDAB0AC9A}"/>
    <cellStyle name="40% - Ênfase3 3 2 4" xfId="1086" xr:uid="{1051A616-E7D4-4AF1-8DD7-BF14A7CF4F97}"/>
    <cellStyle name="40% - Ênfase3 3 2 4 2" xfId="2153" xr:uid="{FF851251-D196-4127-9D45-2BBDE0A3C538}"/>
    <cellStyle name="40% - Ênfase3 3 2 4 2 2" xfId="4259" xr:uid="{57CDE1DE-34C8-4829-BCEC-A3536F4A15CC}"/>
    <cellStyle name="40% - Ênfase3 3 2 4 2 2 2" xfId="8465" xr:uid="{82923430-48C3-419B-ABA0-2266D8BB30DA}"/>
    <cellStyle name="40% - Ênfase3 3 2 4 2 3" xfId="6369" xr:uid="{AEDE927D-0CE3-4614-8995-DC1DD127D603}"/>
    <cellStyle name="40% - Ênfase3 3 2 4 3" xfId="3204" xr:uid="{E7318DC6-F12D-407A-ACC0-6B4AD3850F1F}"/>
    <cellStyle name="40% - Ênfase3 3 2 4 3 2" xfId="7410" xr:uid="{2D124177-E8A0-4C2D-AF31-9EC730B53BEA}"/>
    <cellStyle name="40% - Ênfase3 3 2 4 4" xfId="5314" xr:uid="{FE01A328-6A7A-4A20-9ABE-7B0C67C57395}"/>
    <cellStyle name="40% - Ênfase3 3 2 5" xfId="1230" xr:uid="{3590F5AE-B930-4479-81D5-406967CEF403}"/>
    <cellStyle name="40% - Ênfase3 3 2 5 2" xfId="3345" xr:uid="{73486C56-D572-449F-B5AA-C02F34FA5228}"/>
    <cellStyle name="40% - Ênfase3 3 2 5 2 2" xfId="7551" xr:uid="{30AFCAC0-AE5A-44BF-AD74-92F461A94FCF}"/>
    <cellStyle name="40% - Ênfase3 3 2 5 3" xfId="5455" xr:uid="{1B863C94-F93C-4160-A26B-3EEF6F2B5A8C}"/>
    <cellStyle name="40% - Ênfase3 3 2 6" xfId="2281" xr:uid="{2B5108EF-6883-42A9-91DB-D6B890ECA962}"/>
    <cellStyle name="40% - Ênfase3 3 2 6 2" xfId="6496" xr:uid="{7AD4C08D-F368-4639-A21D-C85E99CD3593}"/>
    <cellStyle name="40% - Ênfase3 3 2 7" xfId="4391" xr:uid="{BAE425D7-5BF0-4DAA-92F8-CC164F613ED4}"/>
    <cellStyle name="40% - Ênfase3 3 3" xfId="394" xr:uid="{65284AAC-0380-455A-8AEB-3B28DD8B6F4A}"/>
    <cellStyle name="40% - Ênfase3 3 3 2" xfId="857" xr:uid="{A888E9F5-98DC-43E0-9EA3-488F94A13E24}"/>
    <cellStyle name="40% - Ênfase3 3 3 2 2" xfId="1925" xr:uid="{1F3DD102-E765-405F-AF53-7C3CED6CA8EF}"/>
    <cellStyle name="40% - Ênfase3 3 3 2 2 2" xfId="4031" xr:uid="{6222719B-D9BD-49F6-B44D-DFD2304D0321}"/>
    <cellStyle name="40% - Ênfase3 3 3 2 2 2 2" xfId="8237" xr:uid="{CF1988FC-33CA-4414-9FF6-8784AB2B3008}"/>
    <cellStyle name="40% - Ênfase3 3 3 2 2 3" xfId="6141" xr:uid="{EF3ADE20-BB30-4F9B-8BE1-042A34BC743A}"/>
    <cellStyle name="40% - Ênfase3 3 3 2 3" xfId="2976" xr:uid="{51BEFB6F-70BF-488C-9CD1-067963DC4380}"/>
    <cellStyle name="40% - Ênfase3 3 3 2 3 2" xfId="7182" xr:uid="{6D8657EA-1919-4CA6-8D5E-9782A5AD32CD}"/>
    <cellStyle name="40% - Ênfase3 3 3 2 4" xfId="5086" xr:uid="{66BA8A1A-3E89-4855-901F-5A7A2E184248}"/>
    <cellStyle name="40% - Ênfase3 3 3 3" xfId="1471" xr:uid="{61A0B955-2626-43EA-B570-9CC423F5AB28}"/>
    <cellStyle name="40% - Ênfase3 3 3 3 2" xfId="3577" xr:uid="{83559F76-3B6B-4252-B137-C227968F4362}"/>
    <cellStyle name="40% - Ênfase3 3 3 3 2 2" xfId="7783" xr:uid="{A74D0A42-9FE5-4ED5-9504-5C91640F2625}"/>
    <cellStyle name="40% - Ênfase3 3 3 3 3" xfId="5687" xr:uid="{F67E5C9C-30BF-41E2-83A9-B561491D87A3}"/>
    <cellStyle name="40% - Ênfase3 3 3 4" xfId="2522" xr:uid="{F1DF8D49-0989-4A5F-90BA-027B9DFA2444}"/>
    <cellStyle name="40% - Ênfase3 3 3 4 2" xfId="6728" xr:uid="{54CFE2FB-02E2-4002-A15F-007E4866A9C6}"/>
    <cellStyle name="40% - Ênfase3 3 3 5" xfId="4632" xr:uid="{FB33AFF9-7142-4485-AF79-1E541978072A}"/>
    <cellStyle name="40% - Ênfase3 3 4" xfId="625" xr:uid="{3914E45F-CB4C-45FF-9505-9531AA3ED3CD}"/>
    <cellStyle name="40% - Ênfase3 3 4 2" xfId="1699" xr:uid="{EDBDD93D-BC64-4CCC-838C-D17AD5824CE1}"/>
    <cellStyle name="40% - Ênfase3 3 4 2 2" xfId="3805" xr:uid="{073FB55E-99D5-413A-AF48-09FAAC866D36}"/>
    <cellStyle name="40% - Ênfase3 3 4 2 2 2" xfId="8011" xr:uid="{9F4F9D94-B0A7-456C-A281-7707BAE817BE}"/>
    <cellStyle name="40% - Ênfase3 3 4 2 3" xfId="5915" xr:uid="{A824A3DF-0B08-447F-BE37-6255B0B0A193}"/>
    <cellStyle name="40% - Ênfase3 3 4 3" xfId="2750" xr:uid="{7BAAF7DA-2559-4D5E-9436-A004AED877CA}"/>
    <cellStyle name="40% - Ênfase3 3 4 3 2" xfId="6956" xr:uid="{AA0A6AC3-CF95-43A9-90C8-3330CAE651B9}"/>
    <cellStyle name="40% - Ênfase3 3 4 4" xfId="4860" xr:uid="{D01EB065-2173-45C4-BE9E-943107B9D882}"/>
    <cellStyle name="40% - Ênfase3 3 5" xfId="1085" xr:uid="{26A135C0-37FA-4F3D-8F3E-3E989BDD8F1A}"/>
    <cellStyle name="40% - Ênfase3 3 5 2" xfId="2152" xr:uid="{197EC530-72A1-4CEE-A940-90A91F7A6193}"/>
    <cellStyle name="40% - Ênfase3 3 5 2 2" xfId="4258" xr:uid="{22EF5D44-3983-4689-9622-3595B907AF45}"/>
    <cellStyle name="40% - Ênfase3 3 5 2 2 2" xfId="8464" xr:uid="{36D849B4-1535-4F73-995C-85199E0BEA8C}"/>
    <cellStyle name="40% - Ênfase3 3 5 2 3" xfId="6368" xr:uid="{6055D68C-BD78-4D7E-A502-72FF5C59843C}"/>
    <cellStyle name="40% - Ênfase3 3 5 3" xfId="3203" xr:uid="{4765DC97-9FBA-44EC-925B-653B9310B976}"/>
    <cellStyle name="40% - Ênfase3 3 5 3 2" xfId="7409" xr:uid="{F88AE353-58FE-4645-9CD1-BAB7515A8F49}"/>
    <cellStyle name="40% - Ênfase3 3 5 4" xfId="5313" xr:uid="{AEEC247D-2403-40AC-AC02-7C2963CFFE50}"/>
    <cellStyle name="40% - Ênfase3 3 6" xfId="1229" xr:uid="{ED1F3F1B-50A9-40F6-A2C3-4BE7D5D5E5E6}"/>
    <cellStyle name="40% - Ênfase3 3 6 2" xfId="3344" xr:uid="{FE1C0434-378A-4A66-B851-A3ED29BFD526}"/>
    <cellStyle name="40% - Ênfase3 3 6 2 2" xfId="7550" xr:uid="{5793E48A-DA9E-4C15-A5AB-180FBA49F81B}"/>
    <cellStyle name="40% - Ênfase3 3 6 3" xfId="5454" xr:uid="{B5902AFA-5B7C-4E44-A252-9A43EAEA5E3D}"/>
    <cellStyle name="40% - Ênfase3 3 7" xfId="2280" xr:uid="{61710B90-81C8-4DB9-9B4B-6CA117CFAFF7}"/>
    <cellStyle name="40% - Ênfase3 3 7 2" xfId="6495" xr:uid="{0DB974F5-8551-41D1-8AC3-87B88F4E2F3D}"/>
    <cellStyle name="40% - Ênfase3 3 8" xfId="4390" xr:uid="{91BC444C-ADFC-4EC0-8E13-79B24D6A1694}"/>
    <cellStyle name="40% - Ênfase3 4" xfId="122" xr:uid="{F2AE94BF-BD6E-4D0E-8998-EEC0F63B94A2}"/>
    <cellStyle name="40% - Ênfase3 4 2" xfId="396" xr:uid="{2D470D3D-7A1D-402D-BE26-BEC15C755229}"/>
    <cellStyle name="40% - Ênfase3 4 2 2" xfId="859" xr:uid="{2C84E118-68AF-4072-9769-A90057534024}"/>
    <cellStyle name="40% - Ênfase3 4 2 2 2" xfId="1927" xr:uid="{ACD5E80C-310D-451D-8778-63F114C64B56}"/>
    <cellStyle name="40% - Ênfase3 4 2 2 2 2" xfId="4033" xr:uid="{6AC0A0BD-FA11-4CEE-8C87-B6293FDD3A7C}"/>
    <cellStyle name="40% - Ênfase3 4 2 2 2 2 2" xfId="8239" xr:uid="{CE48D80F-C0C0-4DE3-8891-28A065D0E498}"/>
    <cellStyle name="40% - Ênfase3 4 2 2 2 3" xfId="6143" xr:uid="{5B2BC7C9-EDC1-4D03-AD9B-86A5B6FC60F6}"/>
    <cellStyle name="40% - Ênfase3 4 2 2 3" xfId="2978" xr:uid="{B3A6B59C-6904-48C0-A396-0918D7E45373}"/>
    <cellStyle name="40% - Ênfase3 4 2 2 3 2" xfId="7184" xr:uid="{378FBAD8-8A93-4F8F-B99A-3F2F6B525ECC}"/>
    <cellStyle name="40% - Ênfase3 4 2 2 4" xfId="5088" xr:uid="{DAD6D9F1-BF58-4BEC-B57D-56166C569E5E}"/>
    <cellStyle name="40% - Ênfase3 4 2 3" xfId="1473" xr:uid="{9917D516-27E7-44A4-8DFF-9F54AC817D06}"/>
    <cellStyle name="40% - Ênfase3 4 2 3 2" xfId="3579" xr:uid="{A367F2E0-7EB6-447B-9A6A-16FDC0E6055E}"/>
    <cellStyle name="40% - Ênfase3 4 2 3 2 2" xfId="7785" xr:uid="{BB614690-CE8D-4D8E-B6E3-E41E8FE00B42}"/>
    <cellStyle name="40% - Ênfase3 4 2 3 3" xfId="5689" xr:uid="{18040205-4876-426B-8842-6659E2AAA182}"/>
    <cellStyle name="40% - Ênfase3 4 2 4" xfId="2524" xr:uid="{0B6A55C5-B2B7-4892-863A-E2A4009A43AD}"/>
    <cellStyle name="40% - Ênfase3 4 2 4 2" xfId="6730" xr:uid="{1100243F-642A-48C7-87AC-EF40FB2183B0}"/>
    <cellStyle name="40% - Ênfase3 4 2 5" xfId="4634" xr:uid="{A40BCABE-304B-41E3-A58E-8D24D0F82616}"/>
    <cellStyle name="40% - Ênfase3 4 3" xfId="627" xr:uid="{0788C2E3-0958-471E-925D-89C2BAECC9F3}"/>
    <cellStyle name="40% - Ênfase3 4 3 2" xfId="1701" xr:uid="{46C84784-71F2-4B9A-9F0D-1D7C6C86E773}"/>
    <cellStyle name="40% - Ênfase3 4 3 2 2" xfId="3807" xr:uid="{8BF94DF7-B9F5-4E01-8F88-56D901522BF9}"/>
    <cellStyle name="40% - Ênfase3 4 3 2 2 2" xfId="8013" xr:uid="{9FE5C5F4-D434-4FE2-B88D-A4B76135347D}"/>
    <cellStyle name="40% - Ênfase3 4 3 2 3" xfId="5917" xr:uid="{95DC6777-22BC-4BA2-85DE-B71B27E675F6}"/>
    <cellStyle name="40% - Ênfase3 4 3 3" xfId="2752" xr:uid="{4C41C192-1582-4E9C-8D20-F0B7A1D483F1}"/>
    <cellStyle name="40% - Ênfase3 4 3 3 2" xfId="6958" xr:uid="{52DB0965-62B9-4CA6-8EFD-D2F62C84B893}"/>
    <cellStyle name="40% - Ênfase3 4 3 4" xfId="4862" xr:uid="{D285FF13-A4F9-43FB-93DA-E8606967DBB2}"/>
    <cellStyle name="40% - Ênfase3 4 4" xfId="1087" xr:uid="{C7B61B37-369E-46E7-932C-56F916A7AB2D}"/>
    <cellStyle name="40% - Ênfase3 4 4 2" xfId="2154" xr:uid="{4C85115D-0CF9-44DB-BC5F-F9ED7B752919}"/>
    <cellStyle name="40% - Ênfase3 4 4 2 2" xfId="4260" xr:uid="{821A2D0A-9638-4280-A283-E11309B9C4B8}"/>
    <cellStyle name="40% - Ênfase3 4 4 2 2 2" xfId="8466" xr:uid="{81B0B99C-42E3-446D-A9F9-3B93A3C0A1EC}"/>
    <cellStyle name="40% - Ênfase3 4 4 2 3" xfId="6370" xr:uid="{D5FE2348-B8CB-42A2-B2A2-C1ED02A80612}"/>
    <cellStyle name="40% - Ênfase3 4 4 3" xfId="3205" xr:uid="{277E7B8D-EECD-4988-8B76-AF1BEEC37E65}"/>
    <cellStyle name="40% - Ênfase3 4 4 3 2" xfId="7411" xr:uid="{1008AFE0-3D7E-4802-A419-AA851BADDFDC}"/>
    <cellStyle name="40% - Ênfase3 4 4 4" xfId="5315" xr:uid="{E6077862-6A2F-4199-939B-94DBE7EB7C11}"/>
    <cellStyle name="40% - Ênfase3 4 5" xfId="1231" xr:uid="{326BA2EA-21B5-4451-BB8C-48900D5C42EA}"/>
    <cellStyle name="40% - Ênfase3 4 5 2" xfId="3346" xr:uid="{B28523C6-0FE2-4B0F-88D7-CFD3189BD930}"/>
    <cellStyle name="40% - Ênfase3 4 5 2 2" xfId="7552" xr:uid="{3A0BD354-B569-4582-81FE-2D0306E0FEC8}"/>
    <cellStyle name="40% - Ênfase3 4 5 3" xfId="5456" xr:uid="{B5E511E0-ADAA-4599-A694-66CD4274416D}"/>
    <cellStyle name="40% - Ênfase3 4 6" xfId="2282" xr:uid="{089093F1-48FA-4935-A377-F57A34D443F2}"/>
    <cellStyle name="40% - Ênfase3 4 6 2" xfId="6497" xr:uid="{B6CEEE22-7D9E-4728-84EA-E0F4C799267D}"/>
    <cellStyle name="40% - Ênfase3 4 7" xfId="4392" xr:uid="{3D03D83F-FBF9-4E95-9597-29DE1718A777}"/>
    <cellStyle name="40% - Ênfase3 5" xfId="123" xr:uid="{3041D6A1-D141-4849-BB31-E80F09B57EB2}"/>
    <cellStyle name="40% - Ênfase3 5 2" xfId="397" xr:uid="{F28EBCA3-FC63-4C86-876E-8BA65788386F}"/>
    <cellStyle name="40% - Ênfase3 5 2 2" xfId="860" xr:uid="{B7DE54E5-8577-475B-AF38-E1C3CED78E5F}"/>
    <cellStyle name="40% - Ênfase3 5 2 2 2" xfId="1928" xr:uid="{DA3CF13F-AB36-43FE-8AD1-9B20AD75B540}"/>
    <cellStyle name="40% - Ênfase3 5 2 2 2 2" xfId="4034" xr:uid="{FE11A3CA-942B-4B14-B790-88279AABA964}"/>
    <cellStyle name="40% - Ênfase3 5 2 2 2 2 2" xfId="8240" xr:uid="{B7B069A8-5C97-4E57-8206-39FD2C7E5CF5}"/>
    <cellStyle name="40% - Ênfase3 5 2 2 2 3" xfId="6144" xr:uid="{50767723-67D9-445E-AB00-654FCA7BD620}"/>
    <cellStyle name="40% - Ênfase3 5 2 2 3" xfId="2979" xr:uid="{729F66AD-0C3D-4011-83D4-F9107404E1F7}"/>
    <cellStyle name="40% - Ênfase3 5 2 2 3 2" xfId="7185" xr:uid="{5ED26ABD-FF73-4896-804F-6AC0F21887B1}"/>
    <cellStyle name="40% - Ênfase3 5 2 2 4" xfId="5089" xr:uid="{3D71E07D-B510-4A4C-ADD7-360342B76FA2}"/>
    <cellStyle name="40% - Ênfase3 5 2 3" xfId="1474" xr:uid="{F6B10F1E-A544-4BEA-9E64-957FBA8F809B}"/>
    <cellStyle name="40% - Ênfase3 5 2 3 2" xfId="3580" xr:uid="{723A2982-11F7-43F2-A82E-C2E29A144CFB}"/>
    <cellStyle name="40% - Ênfase3 5 2 3 2 2" xfId="7786" xr:uid="{AEF6C2C4-E13F-450E-B86E-F1A43DCFB4A2}"/>
    <cellStyle name="40% - Ênfase3 5 2 3 3" xfId="5690" xr:uid="{6397D3BE-FD60-4B63-98CE-106C91A11434}"/>
    <cellStyle name="40% - Ênfase3 5 2 4" xfId="2525" xr:uid="{8290B2B6-9994-4B05-8C42-67A0CD2AB779}"/>
    <cellStyle name="40% - Ênfase3 5 2 4 2" xfId="6731" xr:uid="{B79C9380-A104-461F-9DC3-27663DFC04B4}"/>
    <cellStyle name="40% - Ênfase3 5 2 5" xfId="4635" xr:uid="{99C0DD90-BF0B-4A24-8B9D-6935256D720B}"/>
    <cellStyle name="40% - Ênfase3 5 3" xfId="628" xr:uid="{FA1B6626-1881-4C96-8650-8F53D816B83E}"/>
    <cellStyle name="40% - Ênfase3 5 3 2" xfId="1702" xr:uid="{45FA98D0-A992-46B5-A783-2D9E485794E0}"/>
    <cellStyle name="40% - Ênfase3 5 3 2 2" xfId="3808" xr:uid="{1863E3DE-DEDC-4B95-8D40-623B154B5691}"/>
    <cellStyle name="40% - Ênfase3 5 3 2 2 2" xfId="8014" xr:uid="{F2165277-D1C4-4566-BC77-1A5EED4ADB6A}"/>
    <cellStyle name="40% - Ênfase3 5 3 2 3" xfId="5918" xr:uid="{A4EA1CB0-16EC-46EA-B3B1-BF285891ABEA}"/>
    <cellStyle name="40% - Ênfase3 5 3 3" xfId="2753" xr:uid="{03B34F69-4C1B-4D1F-BA8E-D289EE141C11}"/>
    <cellStyle name="40% - Ênfase3 5 3 3 2" xfId="6959" xr:uid="{3C3F3235-F8E5-49AB-96C0-D2C05929EFA8}"/>
    <cellStyle name="40% - Ênfase3 5 3 4" xfId="4863" xr:uid="{C5EDD09F-4503-4B43-B194-55F17FA5B8AF}"/>
    <cellStyle name="40% - Ênfase3 5 4" xfId="1088" xr:uid="{492474B8-C77C-4123-A226-8B39822A400A}"/>
    <cellStyle name="40% - Ênfase3 5 4 2" xfId="2155" xr:uid="{29595363-E590-4AF0-8218-0D5E0A239A88}"/>
    <cellStyle name="40% - Ênfase3 5 4 2 2" xfId="4261" xr:uid="{997EFD79-517C-43AE-A305-94F8C1E6888D}"/>
    <cellStyle name="40% - Ênfase3 5 4 2 2 2" xfId="8467" xr:uid="{927191EE-7C7E-4A1A-B108-64F7AD35CAE9}"/>
    <cellStyle name="40% - Ênfase3 5 4 2 3" xfId="6371" xr:uid="{06100366-BA78-421E-9AF2-2DAE6796A2BC}"/>
    <cellStyle name="40% - Ênfase3 5 4 3" xfId="3206" xr:uid="{0019BD0A-8227-4D81-B2C0-08BE745FA99D}"/>
    <cellStyle name="40% - Ênfase3 5 4 3 2" xfId="7412" xr:uid="{135384B7-055D-4FB2-8D25-E6AD9EE2BB06}"/>
    <cellStyle name="40% - Ênfase3 5 4 4" xfId="5316" xr:uid="{2E03CED8-70E2-40BC-881B-B365BA7782E9}"/>
    <cellStyle name="40% - Ênfase3 5 5" xfId="1232" xr:uid="{943E8B9B-2277-4AB5-AC89-EA37535DE56C}"/>
    <cellStyle name="40% - Ênfase3 5 5 2" xfId="3347" xr:uid="{6DA1F4E6-DF1B-4874-9C2C-377B2D8E3A3A}"/>
    <cellStyle name="40% - Ênfase3 5 5 2 2" xfId="7553" xr:uid="{A467EB23-3DC4-4943-961C-59447DED4DD4}"/>
    <cellStyle name="40% - Ênfase3 5 5 3" xfId="5457" xr:uid="{E6FFB9F8-0728-4062-98FD-19E26404ECCF}"/>
    <cellStyle name="40% - Ênfase3 5 6" xfId="2283" xr:uid="{47EC70C8-94B3-48FA-BF53-306A1332DA35}"/>
    <cellStyle name="40% - Ênfase3 5 6 2" xfId="6498" xr:uid="{AC73253D-2E3B-49ED-B7AE-303FADB706F9}"/>
    <cellStyle name="40% - Ênfase3 5 7" xfId="4393" xr:uid="{8647A610-4F7D-4FF6-95B5-39E5DF2E966D}"/>
    <cellStyle name="40% - Ênfase3 6" xfId="243" xr:uid="{E6C5484F-5094-47DD-A658-3F422E826A0E}"/>
    <cellStyle name="40% - Ênfase3 6 2" xfId="482" xr:uid="{9D5D062D-7F80-4972-BF81-8AD68FCD8334}"/>
    <cellStyle name="40% - Ênfase3 6 2 2" xfId="944" xr:uid="{E19B4005-A7E1-4AF0-B6A9-0EA05D1E7E3B}"/>
    <cellStyle name="40% - Ênfase3 6 2 2 2" xfId="2012" xr:uid="{D0F953E5-6B25-48DC-B2AA-636DBB112140}"/>
    <cellStyle name="40% - Ênfase3 6 2 2 2 2" xfId="4118" xr:uid="{0AA174A3-0C59-4227-A81B-03F6666D2166}"/>
    <cellStyle name="40% - Ênfase3 6 2 2 2 2 2" xfId="8324" xr:uid="{4DF51AB3-154D-44C9-9811-7D4C7007D0D6}"/>
    <cellStyle name="40% - Ênfase3 6 2 2 2 3" xfId="6228" xr:uid="{0A49F502-FAE9-4106-A64E-9E8290505F50}"/>
    <cellStyle name="40% - Ênfase3 6 2 2 3" xfId="3063" xr:uid="{8ED94204-9DC5-4844-9172-3FF422A38566}"/>
    <cellStyle name="40% - Ênfase3 6 2 2 3 2" xfId="7269" xr:uid="{8592C1FC-D2C4-404F-AA55-3386681897C8}"/>
    <cellStyle name="40% - Ênfase3 6 2 2 4" xfId="5173" xr:uid="{921CB5FD-B711-4E1B-A360-57CD39D16703}"/>
    <cellStyle name="40% - Ênfase3 6 2 3" xfId="1558" xr:uid="{F8367AEA-F469-4965-A205-6534280D7ECC}"/>
    <cellStyle name="40% - Ênfase3 6 2 3 2" xfId="3664" xr:uid="{895C98B9-90ED-4823-9709-5B33E60A1F73}"/>
    <cellStyle name="40% - Ênfase3 6 2 3 2 2" xfId="7870" xr:uid="{57512C8B-492D-49F1-B9E2-459F55AC3BDB}"/>
    <cellStyle name="40% - Ênfase3 6 2 3 3" xfId="5774" xr:uid="{151B65C3-19B0-423B-A66A-78F782B05C00}"/>
    <cellStyle name="40% - Ênfase3 6 2 4" xfId="2609" xr:uid="{26FE4989-0B56-4840-9E3F-A00475E33D25}"/>
    <cellStyle name="40% - Ênfase3 6 2 4 2" xfId="6815" xr:uid="{EBA8BFB2-A5F6-4692-A8DF-F6EEAC6AF66C}"/>
    <cellStyle name="40% - Ênfase3 6 2 5" xfId="4719" xr:uid="{20F49408-846A-4A83-BC75-03F1FE419F7B}"/>
    <cellStyle name="40% - Ênfase3 6 3" xfId="711" xr:uid="{E66F2CA1-B876-489A-A1BE-B1CD69376F2E}"/>
    <cellStyle name="40% - Ênfase3 6 3 2" xfId="1780" xr:uid="{DABF0AB2-6698-4917-B114-24D2DF1B93BF}"/>
    <cellStyle name="40% - Ênfase3 6 3 2 2" xfId="3886" xr:uid="{0D705E2C-9C06-4DAE-A952-B75F66BA3693}"/>
    <cellStyle name="40% - Ênfase3 6 3 2 2 2" xfId="8092" xr:uid="{28172CC2-863D-4DEE-8309-22741ACF57E3}"/>
    <cellStyle name="40% - Ênfase3 6 3 2 3" xfId="5996" xr:uid="{9C21ADF0-70EA-4760-9AA7-9ED500520C4C}"/>
    <cellStyle name="40% - Ênfase3 6 3 3" xfId="2831" xr:uid="{18E5A978-D85B-424B-BBD5-A01410B09D4C}"/>
    <cellStyle name="40% - Ênfase3 6 3 3 2" xfId="7037" xr:uid="{338385EB-1391-44DE-9AFE-AD9AE4E05A55}"/>
    <cellStyle name="40% - Ênfase3 6 3 4" xfId="4941" xr:uid="{A755F031-D221-4849-8C16-4BF11DD44266}"/>
    <cellStyle name="40% - Ênfase3 6 4" xfId="1325" xr:uid="{42689E71-17F1-4560-881A-89424637C0CE}"/>
    <cellStyle name="40% - Ênfase3 6 4 2" xfId="3431" xr:uid="{FE3D6F18-9C9D-493B-BC15-3AA35544860A}"/>
    <cellStyle name="40% - Ênfase3 6 4 2 2" xfId="7637" xr:uid="{CCE442B7-19A1-47DF-AA8A-5294EF56CA65}"/>
    <cellStyle name="40% - Ênfase3 6 4 3" xfId="5541" xr:uid="{0E20A3B3-30AF-4FFC-AEE6-EA25CD634CCC}"/>
    <cellStyle name="40% - Ênfase3 6 5" xfId="2376" xr:uid="{17E235C8-49BC-4FCB-A124-2E34024B87EB}"/>
    <cellStyle name="40% - Ênfase3 6 5 2" xfId="6582" xr:uid="{DD32F216-51B2-44B9-9204-BF1BE10BB60B}"/>
    <cellStyle name="40% - Ênfase3 6 6" xfId="4486" xr:uid="{5203FC2A-5CE9-4ACB-97A1-8B163DDDBFB6}"/>
    <cellStyle name="40% - Ênfase3 7" xfId="257" xr:uid="{ECDA9BAF-5719-425A-B6DD-5544E9FB912E}"/>
    <cellStyle name="40% - Ênfase3 7 2" xfId="496" xr:uid="{98C7CB87-1207-4E13-9B28-5B3447C63C66}"/>
    <cellStyle name="40% - Ênfase3 7 2 2" xfId="958" xr:uid="{E6B79166-D4C3-49CF-89D2-5B3B4D17D309}"/>
    <cellStyle name="40% - Ênfase3 7 2 2 2" xfId="2026" xr:uid="{339ECF11-DFEA-42E6-AF39-E23493F83C22}"/>
    <cellStyle name="40% - Ênfase3 7 2 2 2 2" xfId="4132" xr:uid="{CBEEF663-70FC-47CC-84D9-4194333ED7D8}"/>
    <cellStyle name="40% - Ênfase3 7 2 2 2 2 2" xfId="8338" xr:uid="{7718F2C5-0734-409E-BB56-9EF34A973F9F}"/>
    <cellStyle name="40% - Ênfase3 7 2 2 2 3" xfId="6242" xr:uid="{10ECFE2C-51F3-4667-B3B1-1E9D46E03FFD}"/>
    <cellStyle name="40% - Ênfase3 7 2 2 3" xfId="3077" xr:uid="{DC31673B-C1E5-49B4-A0E6-1E77F1C9195D}"/>
    <cellStyle name="40% - Ênfase3 7 2 2 3 2" xfId="7283" xr:uid="{980A2114-8FE9-43BC-B722-3B7B76E88FD2}"/>
    <cellStyle name="40% - Ênfase3 7 2 2 4" xfId="5187" xr:uid="{84CA21C3-7D69-4CA3-8EBC-7CA5D363D8E8}"/>
    <cellStyle name="40% - Ênfase3 7 2 3" xfId="1572" xr:uid="{A7B45494-BEA7-4973-85EA-3B08EEFC9E8A}"/>
    <cellStyle name="40% - Ênfase3 7 2 3 2" xfId="3678" xr:uid="{029185BD-6EF9-4DCC-A076-EAF326D0039A}"/>
    <cellStyle name="40% - Ênfase3 7 2 3 2 2" xfId="7884" xr:uid="{E1A4507E-9364-4005-8E3C-03AF8AC344D9}"/>
    <cellStyle name="40% - Ênfase3 7 2 3 3" xfId="5788" xr:uid="{845EE4A8-D833-4836-BA90-867428566C57}"/>
    <cellStyle name="40% - Ênfase3 7 2 4" xfId="2623" xr:uid="{59ACDD78-6798-4350-BFC9-BB147F53D3F6}"/>
    <cellStyle name="40% - Ênfase3 7 2 4 2" xfId="6829" xr:uid="{0C1D03E8-EE48-4887-A67C-48F872B98BFD}"/>
    <cellStyle name="40% - Ênfase3 7 2 5" xfId="4733" xr:uid="{C39CDC3B-1E4E-461E-B663-AAB4D2A501C1}"/>
    <cellStyle name="40% - Ênfase3 7 3" xfId="725" xr:uid="{EEDA28A2-F458-43A9-9049-5C191BCD2151}"/>
    <cellStyle name="40% - Ênfase3 7 3 2" xfId="1794" xr:uid="{08A4D466-B8EF-4929-9E52-B3C06E819BB4}"/>
    <cellStyle name="40% - Ênfase3 7 3 2 2" xfId="3900" xr:uid="{F26994CD-A086-4E1A-9588-FAB8C4B9C3F9}"/>
    <cellStyle name="40% - Ênfase3 7 3 2 2 2" xfId="8106" xr:uid="{4C7DD0F8-E524-48FA-9286-CD9C54D1EBC4}"/>
    <cellStyle name="40% - Ênfase3 7 3 2 3" xfId="6010" xr:uid="{33AE72D1-29F0-4CFB-8150-C6D5A9E236E0}"/>
    <cellStyle name="40% - Ênfase3 7 3 3" xfId="2845" xr:uid="{81B8ACEC-A669-4CA7-84F9-16DD0A1DC63D}"/>
    <cellStyle name="40% - Ênfase3 7 3 3 2" xfId="7051" xr:uid="{508EA2E1-A97E-4BD2-A5BD-67456E9558DB}"/>
    <cellStyle name="40% - Ênfase3 7 3 4" xfId="4955" xr:uid="{83DC7E15-B77D-4DA6-B61D-2C7D6AD5F824}"/>
    <cellStyle name="40% - Ênfase3 7 4" xfId="1339" xr:uid="{F3FAFAE0-6BD1-42C3-AB1C-1206E1746D86}"/>
    <cellStyle name="40% - Ênfase3 7 4 2" xfId="3445" xr:uid="{965F6EA6-959F-4813-9A34-7D56B100BAB6}"/>
    <cellStyle name="40% - Ênfase3 7 4 2 2" xfId="7651" xr:uid="{D8E65477-B4F0-46F5-9682-E3CD955D3B0C}"/>
    <cellStyle name="40% - Ênfase3 7 4 3" xfId="5555" xr:uid="{4D66D111-FDA4-4502-9BD4-EB09151C3091}"/>
    <cellStyle name="40% - Ênfase3 7 5" xfId="2390" xr:uid="{F7B9A397-54E6-49F2-8618-A49941553AA7}"/>
    <cellStyle name="40% - Ênfase3 7 5 2" xfId="6596" xr:uid="{A1E1B2FE-65CC-4864-ADFE-B84BE93AA34B}"/>
    <cellStyle name="40% - Ênfase3 7 6" xfId="4500" xr:uid="{CC06BCFD-A88E-4F2E-BDB2-44AB0B51E2EC}"/>
    <cellStyle name="40% - Ênfase3 8" xfId="271" xr:uid="{89BAAA47-0A53-4415-B39D-6C01C49A1FB9}"/>
    <cellStyle name="40% - Ênfase3 8 2" xfId="510" xr:uid="{69CFB36C-8E9F-4537-B3C1-ED77AF848BC1}"/>
    <cellStyle name="40% - Ênfase3 8 2 2" xfId="972" xr:uid="{2F8545FD-AE9E-4171-AFD7-67D2235CF094}"/>
    <cellStyle name="40% - Ênfase3 8 2 2 2" xfId="2040" xr:uid="{04D56E1C-14C0-4A2E-AE0F-3F1D8C4DF6E0}"/>
    <cellStyle name="40% - Ênfase3 8 2 2 2 2" xfId="4146" xr:uid="{941293C3-77A1-459A-988B-D17D6514EAFA}"/>
    <cellStyle name="40% - Ênfase3 8 2 2 2 2 2" xfId="8352" xr:uid="{8E6C5A41-8BAF-4F6A-98DE-F9DF5D43BF8B}"/>
    <cellStyle name="40% - Ênfase3 8 2 2 2 3" xfId="6256" xr:uid="{E9B41D2B-DB32-45C0-A3BC-3AC4F107EB5F}"/>
    <cellStyle name="40% - Ênfase3 8 2 2 3" xfId="3091" xr:uid="{62EB7C25-9F06-47D0-AB45-16BFA29E23BE}"/>
    <cellStyle name="40% - Ênfase3 8 2 2 3 2" xfId="7297" xr:uid="{2B266F3C-287A-415C-B1C4-2F1B0E8AB763}"/>
    <cellStyle name="40% - Ênfase3 8 2 2 4" xfId="5201" xr:uid="{BCE491E7-6489-4C94-948A-01ED6D2D15E4}"/>
    <cellStyle name="40% - Ênfase3 8 2 3" xfId="1586" xr:uid="{A27F2FE9-6C4F-4AF4-9E32-58CC8649DD3C}"/>
    <cellStyle name="40% - Ênfase3 8 2 3 2" xfId="3692" xr:uid="{7BEEB80F-8C2E-416F-83BE-B0F741CFE358}"/>
    <cellStyle name="40% - Ênfase3 8 2 3 2 2" xfId="7898" xr:uid="{927925C1-BFB0-4233-81D0-B67ACA5AF06B}"/>
    <cellStyle name="40% - Ênfase3 8 2 3 3" xfId="5802" xr:uid="{2099D09B-1864-4DF9-87DB-1702E204B154}"/>
    <cellStyle name="40% - Ênfase3 8 2 4" xfId="2637" xr:uid="{DC1F0891-DE7F-4070-9C73-6B821FFB7490}"/>
    <cellStyle name="40% - Ênfase3 8 2 4 2" xfId="6843" xr:uid="{B40BCA54-5237-4290-9878-984389BD3D61}"/>
    <cellStyle name="40% - Ênfase3 8 2 5" xfId="4747" xr:uid="{38AD51CE-AA4D-4B05-91A1-93CB72236903}"/>
    <cellStyle name="40% - Ênfase3 8 3" xfId="739" xr:uid="{FFF172B6-33C0-4328-92D9-28A0511810F6}"/>
    <cellStyle name="40% - Ênfase3 8 3 2" xfId="1808" xr:uid="{9293CAC0-63EA-402F-B67F-55407790402B}"/>
    <cellStyle name="40% - Ênfase3 8 3 2 2" xfId="3914" xr:uid="{653354B8-5CCC-49CA-AFA2-972902F7DC80}"/>
    <cellStyle name="40% - Ênfase3 8 3 2 2 2" xfId="8120" xr:uid="{B7E01548-5ABE-4A3B-B23E-779B14294D9D}"/>
    <cellStyle name="40% - Ênfase3 8 3 2 3" xfId="6024" xr:uid="{679DA747-DF88-43DE-99B6-802E30106325}"/>
    <cellStyle name="40% - Ênfase3 8 3 3" xfId="2859" xr:uid="{CFE27B23-D304-4103-A568-43C44B9F5A1A}"/>
    <cellStyle name="40% - Ênfase3 8 3 3 2" xfId="7065" xr:uid="{5F4334EA-F950-4B40-B753-3A2BD57FE2AF}"/>
    <cellStyle name="40% - Ênfase3 8 3 4" xfId="4969" xr:uid="{D2836B1A-5355-4B06-930C-6465E645E75F}"/>
    <cellStyle name="40% - Ênfase3 8 4" xfId="1353" xr:uid="{9F0E5A56-B7A4-4FCE-9CE2-3706AB5F9AF0}"/>
    <cellStyle name="40% - Ênfase3 8 4 2" xfId="3459" xr:uid="{D016F7F4-111C-4743-9F65-B2321977B36D}"/>
    <cellStyle name="40% - Ênfase3 8 4 2 2" xfId="7665" xr:uid="{7595906D-9472-467B-A7ED-FB22C0878912}"/>
    <cellStyle name="40% - Ênfase3 8 4 3" xfId="5569" xr:uid="{CA84894F-0042-4627-A4E5-962BA0A7FD76}"/>
    <cellStyle name="40% - Ênfase3 8 5" xfId="2404" xr:uid="{96FAE860-68C3-42A9-8DC6-F58C207CE935}"/>
    <cellStyle name="40% - Ênfase3 8 5 2" xfId="6610" xr:uid="{454FD33A-600F-4343-9530-37F1F099E629}"/>
    <cellStyle name="40% - Ênfase3 8 6" xfId="4514" xr:uid="{C673380E-7FBC-4B89-B364-77D1CD83DC32}"/>
    <cellStyle name="40% - Ênfase3 9" xfId="285" xr:uid="{3C147074-3B00-4B41-A6BD-A9159CE19A7D}"/>
    <cellStyle name="40% - Ênfase3 9 2" xfId="524" xr:uid="{C656C843-BE6D-485E-A89F-8858DE73313F}"/>
    <cellStyle name="40% - Ênfase3 9 2 2" xfId="986" xr:uid="{577789B7-E978-40F5-8AC8-3D7B3711E841}"/>
    <cellStyle name="40% - Ênfase3 9 2 2 2" xfId="2054" xr:uid="{7D104A1B-50CE-45D6-BD99-B911F8777CA9}"/>
    <cellStyle name="40% - Ênfase3 9 2 2 2 2" xfId="4160" xr:uid="{87664A30-09F4-4ECC-ACBD-4B1ECE4A0CAB}"/>
    <cellStyle name="40% - Ênfase3 9 2 2 2 2 2" xfId="8366" xr:uid="{E12CDC9D-3A4C-4643-ABA8-4B8E8C4B9C0E}"/>
    <cellStyle name="40% - Ênfase3 9 2 2 2 3" xfId="6270" xr:uid="{9F01B51B-0FB1-48B8-BECF-08E845C19563}"/>
    <cellStyle name="40% - Ênfase3 9 2 2 3" xfId="3105" xr:uid="{0A277775-6EA8-4F90-841D-F95FD40C2FB9}"/>
    <cellStyle name="40% - Ênfase3 9 2 2 3 2" xfId="7311" xr:uid="{F8A08FAC-4FEA-4205-B5F9-B54778A24CB6}"/>
    <cellStyle name="40% - Ênfase3 9 2 2 4" xfId="5215" xr:uid="{3A2A3405-425D-44EC-8F07-9905D04CF1C7}"/>
    <cellStyle name="40% - Ênfase3 9 2 3" xfId="1600" xr:uid="{A75ADD99-AC18-4F89-A9EA-6FAE89855373}"/>
    <cellStyle name="40% - Ênfase3 9 2 3 2" xfId="3706" xr:uid="{45E12B69-441D-4B00-A8DF-A22BEFE1C145}"/>
    <cellStyle name="40% - Ênfase3 9 2 3 2 2" xfId="7912" xr:uid="{9FFCE864-BC21-4BE6-A0B2-39A9E91C755A}"/>
    <cellStyle name="40% - Ênfase3 9 2 3 3" xfId="5816" xr:uid="{C50F0781-6075-4FA7-85F8-7F776E1E523F}"/>
    <cellStyle name="40% - Ênfase3 9 2 4" xfId="2651" xr:uid="{453E690D-8B04-460B-9063-EFC718CFBC5A}"/>
    <cellStyle name="40% - Ênfase3 9 2 4 2" xfId="6857" xr:uid="{4DCD0C4B-402B-4DDE-B893-4479FAC09C5C}"/>
    <cellStyle name="40% - Ênfase3 9 2 5" xfId="4761" xr:uid="{C8678EDC-EFE7-421D-A946-C3FC34963D71}"/>
    <cellStyle name="40% - Ênfase3 9 3" xfId="753" xr:uid="{E94BA72C-D468-4E5F-A699-61B6FBA5CDCC}"/>
    <cellStyle name="40% - Ênfase3 9 3 2" xfId="1822" xr:uid="{D3798AFB-7D0F-4C15-81E8-09A0C472921F}"/>
    <cellStyle name="40% - Ênfase3 9 3 2 2" xfId="3928" xr:uid="{C837E633-5D53-4C8C-A9AE-1250EAE30ED1}"/>
    <cellStyle name="40% - Ênfase3 9 3 2 2 2" xfId="8134" xr:uid="{9A13D8FE-05A8-4F61-B023-D09A5BF767AC}"/>
    <cellStyle name="40% - Ênfase3 9 3 2 3" xfId="6038" xr:uid="{9C2100D9-3292-4D81-8A60-EFA10D95B3BD}"/>
    <cellStyle name="40% - Ênfase3 9 3 3" xfId="2873" xr:uid="{8994832C-84AF-4273-B224-11B5D74D296F}"/>
    <cellStyle name="40% - Ênfase3 9 3 3 2" xfId="7079" xr:uid="{B45F9FBA-0DAC-477A-9F83-D81DA5C22496}"/>
    <cellStyle name="40% - Ênfase3 9 3 4" xfId="4983" xr:uid="{EC5ADD55-38B1-4F7F-90B0-F5B2D2AE4577}"/>
    <cellStyle name="40% - Ênfase3 9 4" xfId="1367" xr:uid="{C9C308D3-2A14-41AC-991B-8BEC3002627A}"/>
    <cellStyle name="40% - Ênfase3 9 4 2" xfId="3473" xr:uid="{E062C547-DF43-402C-983B-7CCD02142985}"/>
    <cellStyle name="40% - Ênfase3 9 4 2 2" xfId="7679" xr:uid="{90FFBE53-2CBC-476F-959F-AC6062296479}"/>
    <cellStyle name="40% - Ênfase3 9 4 3" xfId="5583" xr:uid="{9785FA11-CD4C-40FA-A8D7-CB7876CC5C2C}"/>
    <cellStyle name="40% - Ênfase3 9 5" xfId="2418" xr:uid="{BC6848E8-BEFB-4AD4-99FE-1EC21ED36407}"/>
    <cellStyle name="40% - Ênfase3 9 5 2" xfId="6624" xr:uid="{CCF2156C-5189-43A3-8B0F-DF78FD70749E}"/>
    <cellStyle name="40% - Ênfase3 9 6" xfId="4528" xr:uid="{E322BEE1-FB35-411B-AD7B-25B69C02C098}"/>
    <cellStyle name="40% - Ênfase4 10" xfId="312" xr:uid="{20B17004-9602-48F9-BDB0-6C1ECCA71DFD}"/>
    <cellStyle name="40% - Ênfase4 10 2" xfId="549" xr:uid="{92139DB6-3815-412C-B980-0EFBBD6ACD4E}"/>
    <cellStyle name="40% - Ênfase4 10 2 2" xfId="1011" xr:uid="{19DEBF62-85E7-4466-8255-C4BF9B9D41AE}"/>
    <cellStyle name="40% - Ênfase4 10 2 2 2" xfId="2079" xr:uid="{72E1E664-650A-411E-AAD9-E4F0AA93084D}"/>
    <cellStyle name="40% - Ênfase4 10 2 2 2 2" xfId="4185" xr:uid="{DC631810-A299-4477-A4E2-CCF9F1548D23}"/>
    <cellStyle name="40% - Ênfase4 10 2 2 2 2 2" xfId="8391" xr:uid="{02CA2797-076F-407A-B9D3-BAEFA1C2DD5C}"/>
    <cellStyle name="40% - Ênfase4 10 2 2 2 3" xfId="6295" xr:uid="{46025397-5465-47C7-BDBD-E9B2F7E26F1A}"/>
    <cellStyle name="40% - Ênfase4 10 2 2 3" xfId="3130" xr:uid="{5B4DAFC7-BA05-4F41-AFFA-4B9D974FF55D}"/>
    <cellStyle name="40% - Ênfase4 10 2 2 3 2" xfId="7336" xr:uid="{E2B69709-7EA6-4E69-94D8-82E81DADF9DD}"/>
    <cellStyle name="40% - Ênfase4 10 2 2 4" xfId="5240" xr:uid="{68B1D677-1222-458E-8B23-BB78C6F3F474}"/>
    <cellStyle name="40% - Ênfase4 10 2 3" xfId="1625" xr:uid="{4F13DE53-AE43-4F92-8B87-FD22DD490C7A}"/>
    <cellStyle name="40% - Ênfase4 10 2 3 2" xfId="3731" xr:uid="{C1CF8B31-BFB6-4879-BBF6-A657249A8C2A}"/>
    <cellStyle name="40% - Ênfase4 10 2 3 2 2" xfId="7937" xr:uid="{5D687CDB-DBCD-403C-BD35-1732272A5ACD}"/>
    <cellStyle name="40% - Ênfase4 10 2 3 3" xfId="5841" xr:uid="{697939A6-B9D6-4A57-BA0B-3AC959D82F79}"/>
    <cellStyle name="40% - Ênfase4 10 2 4" xfId="2676" xr:uid="{1A17B29D-0A1F-44F8-BA08-BABD8B68443B}"/>
    <cellStyle name="40% - Ênfase4 10 2 4 2" xfId="6882" xr:uid="{9FA688B3-9B7C-4062-82EA-7F1FC7235508}"/>
    <cellStyle name="40% - Ênfase4 10 2 5" xfId="4786" xr:uid="{26F54D51-8EFC-44D8-8917-D7627F10BC7E}"/>
    <cellStyle name="40% - Ênfase4 10 3" xfId="778" xr:uid="{5CC703BB-FB62-4A78-89AD-93B7E14BE4AF}"/>
    <cellStyle name="40% - Ênfase4 10 3 2" xfId="1847" xr:uid="{EE0243FD-016A-4F98-827A-AC4C9A1994D0}"/>
    <cellStyle name="40% - Ênfase4 10 3 2 2" xfId="3953" xr:uid="{2920AB15-AD5A-462A-8405-9186EFF433AC}"/>
    <cellStyle name="40% - Ênfase4 10 3 2 2 2" xfId="8159" xr:uid="{2F0AA8A3-1966-4606-90DD-C7445A3BBEE6}"/>
    <cellStyle name="40% - Ênfase4 10 3 2 3" xfId="6063" xr:uid="{A32C257E-69E7-4F4A-8BD5-B23151E952A0}"/>
    <cellStyle name="40% - Ênfase4 10 3 3" xfId="2898" xr:uid="{C29E051E-DA5E-4B0A-AFEC-F878BBB06FA6}"/>
    <cellStyle name="40% - Ênfase4 10 3 3 2" xfId="7104" xr:uid="{41E58693-7572-4035-8A50-E006892BF0D0}"/>
    <cellStyle name="40% - Ênfase4 10 3 4" xfId="5008" xr:uid="{09BB0824-EF81-48D9-A410-A35CAE3B1A73}"/>
    <cellStyle name="40% - Ênfase4 10 4" xfId="1392" xr:uid="{69C29BA8-DD37-4F7F-AFA3-8DC5D6FA5B29}"/>
    <cellStyle name="40% - Ênfase4 10 4 2" xfId="3498" xr:uid="{51C881B5-00AD-44AA-9085-80B99E2AC8A0}"/>
    <cellStyle name="40% - Ênfase4 10 4 2 2" xfId="7704" xr:uid="{F36BE977-C963-430B-B7E3-C234B7F5446A}"/>
    <cellStyle name="40% - Ênfase4 10 4 3" xfId="5608" xr:uid="{6FD8373C-BD31-4348-8281-E37F4B751B66}"/>
    <cellStyle name="40% - Ênfase4 10 5" xfId="2443" xr:uid="{1C4E419A-D374-4304-953B-367346E7B938}"/>
    <cellStyle name="40% - Ênfase4 10 5 2" xfId="6649" xr:uid="{8EF19142-318E-4CE0-BC14-5FA1004B9556}"/>
    <cellStyle name="40% - Ênfase4 10 6" xfId="4553" xr:uid="{829D9F20-1265-4353-9C5E-C44C7393259C}"/>
    <cellStyle name="40% - Ênfase4 11" xfId="332" xr:uid="{A3B9688B-418D-4AB0-B754-50F524CA1610}"/>
    <cellStyle name="40% - Ênfase4 11 2" xfId="796" xr:uid="{352B034A-E2CB-415E-B44E-7725FA653FC1}"/>
    <cellStyle name="40% - Ênfase4 11 2 2" xfId="1865" xr:uid="{3091B910-CE64-4541-AFB3-B111B5806028}"/>
    <cellStyle name="40% - Ênfase4 11 2 2 2" xfId="3971" xr:uid="{D99E46F3-FC03-4528-9862-9AED902DEC7B}"/>
    <cellStyle name="40% - Ênfase4 11 2 2 2 2" xfId="8177" xr:uid="{1F3AD179-ECEC-40C2-AF7E-DEADFD4948F4}"/>
    <cellStyle name="40% - Ênfase4 11 2 2 3" xfId="6081" xr:uid="{64FB6ED4-C117-4F64-93F5-0C0FA4788BC7}"/>
    <cellStyle name="40% - Ênfase4 11 2 3" xfId="2916" xr:uid="{D69D6AA8-3582-42B5-9E7A-C55E0F403E5F}"/>
    <cellStyle name="40% - Ênfase4 11 2 3 2" xfId="7122" xr:uid="{754E72FA-E5EE-4E88-978A-3A38463278EF}"/>
    <cellStyle name="40% - Ênfase4 11 2 4" xfId="5026" xr:uid="{10789DC3-DAE8-45FE-94D4-5BDB2176BC35}"/>
    <cellStyle name="40% - Ênfase4 11 3" xfId="1411" xr:uid="{E42B9492-E377-484F-A3B1-53E6CFD2EDDE}"/>
    <cellStyle name="40% - Ênfase4 11 3 2" xfId="3517" xr:uid="{B02AD4EE-E8A7-4538-B7EB-FE82523E6A8D}"/>
    <cellStyle name="40% - Ênfase4 11 3 2 2" xfId="7723" xr:uid="{E7B14957-9317-47A9-89E6-41B8684A1176}"/>
    <cellStyle name="40% - Ênfase4 11 3 3" xfId="5627" xr:uid="{4EA0914F-0F11-491B-A072-CEF8D76E16C8}"/>
    <cellStyle name="40% - Ênfase4 11 4" xfId="2462" xr:uid="{5B98BF72-5B08-4A37-8517-28536D17E19A}"/>
    <cellStyle name="40% - Ênfase4 11 4 2" xfId="6668" xr:uid="{48EFCCE7-E845-4B23-A701-34541CB6A2F0}"/>
    <cellStyle name="40% - Ênfase4 11 5" xfId="4572" xr:uid="{5EF789C7-681A-480C-AFBC-8177C07FD5E0}"/>
    <cellStyle name="40% - Ênfase4 12" xfId="697" xr:uid="{CD8D41F4-5792-4631-AC0A-968E74428C59}"/>
    <cellStyle name="40% - Ênfase4 12 2" xfId="1766" xr:uid="{9EA8C43C-6216-4B3B-A3F5-13D7B2EFF4F9}"/>
    <cellStyle name="40% - Ênfase4 12 2 2" xfId="3872" xr:uid="{D417F774-70B1-4F92-8898-1B068BD5E36B}"/>
    <cellStyle name="40% - Ênfase4 12 2 2 2" xfId="8078" xr:uid="{E370D4D0-F18A-4D10-A430-91A691183238}"/>
    <cellStyle name="40% - Ênfase4 12 2 3" xfId="5982" xr:uid="{2460A630-C591-42D2-A2F9-E26F5A64AB91}"/>
    <cellStyle name="40% - Ênfase4 12 3" xfId="2817" xr:uid="{D7387B06-16B3-4257-87CE-04DC8EEA6493}"/>
    <cellStyle name="40% - Ênfase4 12 3 2" xfId="7023" xr:uid="{FD5D6057-E265-4DB0-B877-E9956EFC7ED5}"/>
    <cellStyle name="40% - Ênfase4 12 4" xfId="4927" xr:uid="{618FDAD0-2EA4-4755-A777-7B1DADC3633D}"/>
    <cellStyle name="40% - Ênfase4 13" xfId="1168" xr:uid="{7639D895-8C12-4354-AAAD-F69E9749D581}"/>
    <cellStyle name="40% - Ênfase4 13 2" xfId="3284" xr:uid="{6A8A3807-AFDC-4792-8DBD-06024B538891}"/>
    <cellStyle name="40% - Ênfase4 13 2 2" xfId="7490" xr:uid="{5692D667-5B8D-4BF3-AF6E-9AA7A379B072}"/>
    <cellStyle name="40% - Ênfase4 13 3" xfId="5394" xr:uid="{E7BBECF8-ED87-4F8A-B967-725F036DEF6C}"/>
    <cellStyle name="40% - Ênfase4 14" xfId="2219" xr:uid="{7CC5B450-2D93-41D6-9FAE-76ABA90047F5}"/>
    <cellStyle name="40% - Ênfase4 14 2" xfId="6435" xr:uid="{2124A208-1778-480D-9AA6-D9DFB9FB8E8B}"/>
    <cellStyle name="40% - Ênfase4 15" xfId="4327" xr:uid="{D13E5A94-653F-4B14-AD8F-6E45675B512F}"/>
    <cellStyle name="40% - Ênfase4 2" xfId="124" xr:uid="{16579AF3-7E4B-4A7A-BEAE-F0471A43C26A}"/>
    <cellStyle name="40% - Ênfase4 2 2" xfId="125" xr:uid="{3DD75020-EA73-4025-8E38-1FFE07DB28E1}"/>
    <cellStyle name="40% - Ênfase4 2 2 2" xfId="399" xr:uid="{239E5AE8-EEAC-4666-9E89-4DE84CD5A4EC}"/>
    <cellStyle name="40% - Ênfase4 2 2 2 2" xfId="862" xr:uid="{0B9D021A-2491-4235-9F4D-BC9438E98D3E}"/>
    <cellStyle name="40% - Ênfase4 2 2 2 2 2" xfId="1930" xr:uid="{DFF70B53-9346-4263-9D72-BF6A33584B62}"/>
    <cellStyle name="40% - Ênfase4 2 2 2 2 2 2" xfId="4036" xr:uid="{EB52B0D2-7CD3-4189-A755-3438D04A7ABC}"/>
    <cellStyle name="40% - Ênfase4 2 2 2 2 2 2 2" xfId="8242" xr:uid="{662ECC85-97F6-4BB3-9931-E468753EA3F8}"/>
    <cellStyle name="40% - Ênfase4 2 2 2 2 2 3" xfId="6146" xr:uid="{ECF0D735-4262-46CF-9BED-0439AB320446}"/>
    <cellStyle name="40% - Ênfase4 2 2 2 2 3" xfId="2981" xr:uid="{AD9F2776-10F4-4FF7-B46A-0C3F7D9AF635}"/>
    <cellStyle name="40% - Ênfase4 2 2 2 2 3 2" xfId="7187" xr:uid="{55B69453-A304-4A6E-806B-1FA35131FE31}"/>
    <cellStyle name="40% - Ênfase4 2 2 2 2 4" xfId="5091" xr:uid="{97B7D19E-A9FA-44FE-9AB5-A799CC27ABA2}"/>
    <cellStyle name="40% - Ênfase4 2 2 2 3" xfId="1476" xr:uid="{252A8398-512E-4EDB-A86F-34BC75A125DD}"/>
    <cellStyle name="40% - Ênfase4 2 2 2 3 2" xfId="3582" xr:uid="{C4B7FCC6-7AD8-4C83-885A-67976D5C6DFF}"/>
    <cellStyle name="40% - Ênfase4 2 2 2 3 2 2" xfId="7788" xr:uid="{291A6F59-2786-41CE-8FA2-37087563F878}"/>
    <cellStyle name="40% - Ênfase4 2 2 2 3 3" xfId="5692" xr:uid="{CB1B463E-C799-47A9-AAA6-386C6A7F0199}"/>
    <cellStyle name="40% - Ênfase4 2 2 2 4" xfId="2527" xr:uid="{A16C9B12-61D1-4DB1-8540-946A432BFE7A}"/>
    <cellStyle name="40% - Ênfase4 2 2 2 4 2" xfId="6733" xr:uid="{6C565BD3-908A-493A-AD33-73480B5DE07C}"/>
    <cellStyle name="40% - Ênfase4 2 2 2 5" xfId="4637" xr:uid="{91A4FF5C-8287-4CA2-93FD-2FCFDA084A60}"/>
    <cellStyle name="40% - Ênfase4 2 2 3" xfId="630" xr:uid="{267802DE-B5A6-48C5-9419-909DDBD565B0}"/>
    <cellStyle name="40% - Ênfase4 2 2 3 2" xfId="1704" xr:uid="{503162A2-9071-40A9-BBBE-07600B6D2F3C}"/>
    <cellStyle name="40% - Ênfase4 2 2 3 2 2" xfId="3810" xr:uid="{309D23B7-6BB5-4890-8E2E-D35AB89C04EB}"/>
    <cellStyle name="40% - Ênfase4 2 2 3 2 2 2" xfId="8016" xr:uid="{477DBD46-724C-452D-BB5F-898CFF3E0D64}"/>
    <cellStyle name="40% - Ênfase4 2 2 3 2 3" xfId="5920" xr:uid="{08484FED-A696-44DC-9350-5756B8992379}"/>
    <cellStyle name="40% - Ênfase4 2 2 3 3" xfId="2755" xr:uid="{D3592A79-185B-42DD-AA6F-3DBBC29DFA0B}"/>
    <cellStyle name="40% - Ênfase4 2 2 3 3 2" xfId="6961" xr:uid="{2621D73D-76F3-4101-8835-2E42FD31A406}"/>
    <cellStyle name="40% - Ênfase4 2 2 3 4" xfId="4865" xr:uid="{6812A1DD-776F-4C7B-AC2C-1E1D38C08654}"/>
    <cellStyle name="40% - Ênfase4 2 2 4" xfId="1090" xr:uid="{C7105D54-289A-4FBE-9E36-A6FED00B7511}"/>
    <cellStyle name="40% - Ênfase4 2 2 4 2" xfId="2157" xr:uid="{DCD118C1-A1BA-48D2-851B-719381C60754}"/>
    <cellStyle name="40% - Ênfase4 2 2 4 2 2" xfId="4263" xr:uid="{B9FD133E-0A77-48A9-98D3-E6EE0F685870}"/>
    <cellStyle name="40% - Ênfase4 2 2 4 2 2 2" xfId="8469" xr:uid="{64D6EED1-1FD6-4BBF-BAEC-CF18CC9A4278}"/>
    <cellStyle name="40% - Ênfase4 2 2 4 2 3" xfId="6373" xr:uid="{E59013BF-AB14-4E16-818A-6909294C92A7}"/>
    <cellStyle name="40% - Ênfase4 2 2 4 3" xfId="3208" xr:uid="{4464CF26-83FF-4ECD-9BC9-D09364958229}"/>
    <cellStyle name="40% - Ênfase4 2 2 4 3 2" xfId="7414" xr:uid="{03C4396F-C916-4F4E-93C5-373D93C052EA}"/>
    <cellStyle name="40% - Ênfase4 2 2 4 4" xfId="5318" xr:uid="{AD448CDE-CAED-4E50-AE53-AC3BD5EA670C}"/>
    <cellStyle name="40% - Ênfase4 2 2 5" xfId="1234" xr:uid="{DA7E8295-C711-4EF0-A220-FAE54CA58F12}"/>
    <cellStyle name="40% - Ênfase4 2 2 5 2" xfId="3349" xr:uid="{78E10A07-0A4F-44E7-9A6C-A18B4DC123F4}"/>
    <cellStyle name="40% - Ênfase4 2 2 5 2 2" xfId="7555" xr:uid="{82F1B4E6-DCF8-49DC-A0CB-4AE86E95D389}"/>
    <cellStyle name="40% - Ênfase4 2 2 5 3" xfId="5459" xr:uid="{D742F58D-FD53-4F49-B5D6-16AA141892BB}"/>
    <cellStyle name="40% - Ênfase4 2 2 6" xfId="2285" xr:uid="{E266C74F-61D4-4F64-B6E6-492420064450}"/>
    <cellStyle name="40% - Ênfase4 2 2 6 2" xfId="6500" xr:uid="{9EE6048C-9861-441B-B070-79DE3714CA76}"/>
    <cellStyle name="40% - Ênfase4 2 2 7" xfId="4395" xr:uid="{3A4096FA-10AF-4D85-A3BF-2C09A77D31D3}"/>
    <cellStyle name="40% - Ênfase4 2 3" xfId="398" xr:uid="{6F9003AB-9DE4-45B0-8108-4FDD74120FE5}"/>
    <cellStyle name="40% - Ênfase4 2 3 2" xfId="861" xr:uid="{C488253B-4EC3-4790-AED2-76F3F3EA30CF}"/>
    <cellStyle name="40% - Ênfase4 2 3 2 2" xfId="1929" xr:uid="{6000A678-8F8A-442E-A6BE-BC0FB3F1F763}"/>
    <cellStyle name="40% - Ênfase4 2 3 2 2 2" xfId="4035" xr:uid="{6D9093EE-D444-4383-8340-014FC29BD338}"/>
    <cellStyle name="40% - Ênfase4 2 3 2 2 2 2" xfId="8241" xr:uid="{2B3EB391-D9B8-4EE8-9C44-4A95B339DC07}"/>
    <cellStyle name="40% - Ênfase4 2 3 2 2 3" xfId="6145" xr:uid="{D8DB0F94-2C33-4810-8F3B-736152D5DD4B}"/>
    <cellStyle name="40% - Ênfase4 2 3 2 3" xfId="2980" xr:uid="{0D46BEC1-DF97-42FE-B614-9A0290E28DA0}"/>
    <cellStyle name="40% - Ênfase4 2 3 2 3 2" xfId="7186" xr:uid="{730C32F3-B7F9-4E9F-BC59-993AC1341020}"/>
    <cellStyle name="40% - Ênfase4 2 3 2 4" xfId="5090" xr:uid="{4D6E08B9-FDCB-4BC4-99AD-C5A59D59B201}"/>
    <cellStyle name="40% - Ênfase4 2 3 3" xfId="1475" xr:uid="{DDFB96C4-85D3-4B96-B785-0B54F8745C5F}"/>
    <cellStyle name="40% - Ênfase4 2 3 3 2" xfId="3581" xr:uid="{00A359C0-146D-4630-879C-A57E98652C97}"/>
    <cellStyle name="40% - Ênfase4 2 3 3 2 2" xfId="7787" xr:uid="{E114BA67-1D90-4AF3-80E5-05336B4D0BCD}"/>
    <cellStyle name="40% - Ênfase4 2 3 3 3" xfId="5691" xr:uid="{6145EF5A-749D-4F51-8208-34AEB221AF69}"/>
    <cellStyle name="40% - Ênfase4 2 3 4" xfId="2526" xr:uid="{6FD43449-7AE2-47FC-8100-2BFC6B432DF0}"/>
    <cellStyle name="40% - Ênfase4 2 3 4 2" xfId="6732" xr:uid="{3A71AC3B-68E3-4782-80F2-BC682958B24C}"/>
    <cellStyle name="40% - Ênfase4 2 3 5" xfId="4636" xr:uid="{A221FC77-61AA-40BE-A145-12A224C301E9}"/>
    <cellStyle name="40% - Ênfase4 2 4" xfId="629" xr:uid="{97392004-5218-4ED7-ADA4-B651766139DC}"/>
    <cellStyle name="40% - Ênfase4 2 4 2" xfId="1703" xr:uid="{8C9F465D-6D6A-4755-A213-E9FA06E3D6B5}"/>
    <cellStyle name="40% - Ênfase4 2 4 2 2" xfId="3809" xr:uid="{8D02F7C9-BC4E-4C9E-A8C5-C8DE5769E534}"/>
    <cellStyle name="40% - Ênfase4 2 4 2 2 2" xfId="8015" xr:uid="{4440B2DF-6AE1-4284-88C1-FF834BBB7F5C}"/>
    <cellStyle name="40% - Ênfase4 2 4 2 3" xfId="5919" xr:uid="{652040FC-87E8-4189-BD60-21210F9A00E0}"/>
    <cellStyle name="40% - Ênfase4 2 4 3" xfId="2754" xr:uid="{67A22D45-A480-4B4E-9D06-7784F5E6504A}"/>
    <cellStyle name="40% - Ênfase4 2 4 3 2" xfId="6960" xr:uid="{0A218142-B0F2-4331-85E1-B5D061F11795}"/>
    <cellStyle name="40% - Ênfase4 2 4 4" xfId="4864" xr:uid="{0BA87206-43B1-47EA-B81B-82C36AD3762D}"/>
    <cellStyle name="40% - Ênfase4 2 5" xfId="1089" xr:uid="{11438309-F785-4B05-9BB1-C2DAEE19FDA9}"/>
    <cellStyle name="40% - Ênfase4 2 5 2" xfId="2156" xr:uid="{0A9A207C-3BF3-4CA3-9F57-C32B118E2C60}"/>
    <cellStyle name="40% - Ênfase4 2 5 2 2" xfId="4262" xr:uid="{6C15030B-8A53-4F5B-B172-1BD3C9F53010}"/>
    <cellStyle name="40% - Ênfase4 2 5 2 2 2" xfId="8468" xr:uid="{B9CAF966-3624-4BB3-AAC8-D6B7F131F30B}"/>
    <cellStyle name="40% - Ênfase4 2 5 2 3" xfId="6372" xr:uid="{017E2F5C-176B-4AAB-B20D-0A227CC96008}"/>
    <cellStyle name="40% - Ênfase4 2 5 3" xfId="3207" xr:uid="{9E0A6F01-18EB-432C-8356-CBD8621ACEB9}"/>
    <cellStyle name="40% - Ênfase4 2 5 3 2" xfId="7413" xr:uid="{40C45B4B-31D6-4B61-876E-4F8BF5E03071}"/>
    <cellStyle name="40% - Ênfase4 2 5 4" xfId="5317" xr:uid="{823B063C-F046-42C4-AEDB-C49965EE270B}"/>
    <cellStyle name="40% - Ênfase4 2 6" xfId="1233" xr:uid="{E048DC6D-C0AE-4A12-A11E-9B8AF2364222}"/>
    <cellStyle name="40% - Ênfase4 2 6 2" xfId="3348" xr:uid="{25CF4661-288A-4B65-8FD9-4E7CA899E0D4}"/>
    <cellStyle name="40% - Ênfase4 2 6 2 2" xfId="7554" xr:uid="{FEFB5E89-1B5E-4829-98B9-1F3BE00D9BF4}"/>
    <cellStyle name="40% - Ênfase4 2 6 3" xfId="5458" xr:uid="{250003E2-8499-4047-B309-96B950685D72}"/>
    <cellStyle name="40% - Ênfase4 2 7" xfId="2284" xr:uid="{DB8755C8-09AE-4723-988D-2B2DEB3348AE}"/>
    <cellStyle name="40% - Ênfase4 2 7 2" xfId="6499" xr:uid="{DB5D40C1-13B5-478B-B59A-2AA93215FEFF}"/>
    <cellStyle name="40% - Ênfase4 2 8" xfId="4394" xr:uid="{30C5B4FA-F268-4711-A346-FDE6CE3C12BC}"/>
    <cellStyle name="40% - Ênfase4 3" xfId="126" xr:uid="{9DE1EEEC-D1ED-411C-B2BA-D8480D78A33D}"/>
    <cellStyle name="40% - Ênfase4 3 2" xfId="127" xr:uid="{8E72C834-45B0-4BAD-AE60-3942430516FE}"/>
    <cellStyle name="40% - Ênfase4 3 2 2" xfId="401" xr:uid="{5E4956DC-5834-43F2-9E11-4BF9FF4F25D6}"/>
    <cellStyle name="40% - Ênfase4 3 2 2 2" xfId="864" xr:uid="{D9740AB6-CE7D-45C6-A21D-CB5842C5EC64}"/>
    <cellStyle name="40% - Ênfase4 3 2 2 2 2" xfId="1932" xr:uid="{225DE772-38E3-4727-BA4F-48DB0984FC8E}"/>
    <cellStyle name="40% - Ênfase4 3 2 2 2 2 2" xfId="4038" xr:uid="{E1E6B2B3-4A16-4F60-BF45-F428ABB13643}"/>
    <cellStyle name="40% - Ênfase4 3 2 2 2 2 2 2" xfId="8244" xr:uid="{4B3AFAD5-13B2-4CD4-B861-1177228178FD}"/>
    <cellStyle name="40% - Ênfase4 3 2 2 2 2 3" xfId="6148" xr:uid="{B1F4982A-D7A0-4922-AB4D-C87957F4EBEA}"/>
    <cellStyle name="40% - Ênfase4 3 2 2 2 3" xfId="2983" xr:uid="{A9E1B07A-5389-4D7B-A46B-3A9CABB89E1E}"/>
    <cellStyle name="40% - Ênfase4 3 2 2 2 3 2" xfId="7189" xr:uid="{DFF547FB-E6D5-4DD2-95B0-065FB0A40791}"/>
    <cellStyle name="40% - Ênfase4 3 2 2 2 4" xfId="5093" xr:uid="{A3F08A9F-333C-43FD-B15C-B5E666935772}"/>
    <cellStyle name="40% - Ênfase4 3 2 2 3" xfId="1478" xr:uid="{694B2ECD-3F6D-4166-81E2-AE2CBA2C96BA}"/>
    <cellStyle name="40% - Ênfase4 3 2 2 3 2" xfId="3584" xr:uid="{1B33FB4B-9F58-4B53-84B8-AAB58723F943}"/>
    <cellStyle name="40% - Ênfase4 3 2 2 3 2 2" xfId="7790" xr:uid="{FFE22FDC-2E5A-4DE3-9658-F13F87EDAD35}"/>
    <cellStyle name="40% - Ênfase4 3 2 2 3 3" xfId="5694" xr:uid="{37C76314-6DAC-4977-AFD3-3C591BEA47E3}"/>
    <cellStyle name="40% - Ênfase4 3 2 2 4" xfId="2529" xr:uid="{8A2576B9-8EA1-47B9-84A7-06C75AA5C06A}"/>
    <cellStyle name="40% - Ênfase4 3 2 2 4 2" xfId="6735" xr:uid="{D2D5BC66-ABC6-49F1-BB5D-349388F6FD21}"/>
    <cellStyle name="40% - Ênfase4 3 2 2 5" xfId="4639" xr:uid="{FD7CEC7A-F69F-45EB-92B9-E8A6EECBB216}"/>
    <cellStyle name="40% - Ênfase4 3 2 3" xfId="632" xr:uid="{AF947714-365A-4DE7-AFFA-11907B4FA895}"/>
    <cellStyle name="40% - Ênfase4 3 2 3 2" xfId="1706" xr:uid="{AE1470DD-F179-43B8-84C2-FAB8F54F0427}"/>
    <cellStyle name="40% - Ênfase4 3 2 3 2 2" xfId="3812" xr:uid="{28973754-85B3-4AD7-AA9E-787B9AB76577}"/>
    <cellStyle name="40% - Ênfase4 3 2 3 2 2 2" xfId="8018" xr:uid="{D1D3889F-FA42-4E73-939C-CE5A57D6E433}"/>
    <cellStyle name="40% - Ênfase4 3 2 3 2 3" xfId="5922" xr:uid="{E4C23714-B633-46FB-BDE0-5AC11ABA4999}"/>
    <cellStyle name="40% - Ênfase4 3 2 3 3" xfId="2757" xr:uid="{BBECEA48-172A-48B8-9280-3FF64765E41E}"/>
    <cellStyle name="40% - Ênfase4 3 2 3 3 2" xfId="6963" xr:uid="{DDED5224-50E7-4930-81E1-4A50E8FC6379}"/>
    <cellStyle name="40% - Ênfase4 3 2 3 4" xfId="4867" xr:uid="{E953189F-D382-449D-835E-EFB4D97FD9FF}"/>
    <cellStyle name="40% - Ênfase4 3 2 4" xfId="1092" xr:uid="{989E16DD-D1F9-42A6-B90F-C7A0E57B3204}"/>
    <cellStyle name="40% - Ênfase4 3 2 4 2" xfId="2159" xr:uid="{5EDE86DB-2989-4C90-8ADF-BE5EE630667A}"/>
    <cellStyle name="40% - Ênfase4 3 2 4 2 2" xfId="4265" xr:uid="{4128BA45-808C-4DB7-A742-EF28FE12D185}"/>
    <cellStyle name="40% - Ênfase4 3 2 4 2 2 2" xfId="8471" xr:uid="{E520ABF1-92A4-4B8D-B9A3-E36C7A7EBB92}"/>
    <cellStyle name="40% - Ênfase4 3 2 4 2 3" xfId="6375" xr:uid="{DB64517B-3EB8-4622-8D19-67E9EBC35011}"/>
    <cellStyle name="40% - Ênfase4 3 2 4 3" xfId="3210" xr:uid="{C0ABE08D-D6EB-43D5-A0D2-5E69019D1A98}"/>
    <cellStyle name="40% - Ênfase4 3 2 4 3 2" xfId="7416" xr:uid="{DBC51FC0-D012-4EE0-A9CD-151CD01241D6}"/>
    <cellStyle name="40% - Ênfase4 3 2 4 4" xfId="5320" xr:uid="{F2FD650F-AF35-410D-A53C-02C36F2F7323}"/>
    <cellStyle name="40% - Ênfase4 3 2 5" xfId="1236" xr:uid="{857C134A-F92C-4656-9842-E8AB2DD2D027}"/>
    <cellStyle name="40% - Ênfase4 3 2 5 2" xfId="3351" xr:uid="{8F17F4DA-49E3-4FC1-AAFB-F6B83777F617}"/>
    <cellStyle name="40% - Ênfase4 3 2 5 2 2" xfId="7557" xr:uid="{E68FDF54-8828-4EC6-BB88-70396CEC5CC9}"/>
    <cellStyle name="40% - Ênfase4 3 2 5 3" xfId="5461" xr:uid="{52ABA584-6279-4982-A8ED-F844D851B44F}"/>
    <cellStyle name="40% - Ênfase4 3 2 6" xfId="2287" xr:uid="{F4171F1C-AE90-4C90-9B2E-295CD69EE16C}"/>
    <cellStyle name="40% - Ênfase4 3 2 6 2" xfId="6502" xr:uid="{082A50BF-5AC9-45A5-9424-3D07BFFDA024}"/>
    <cellStyle name="40% - Ênfase4 3 2 7" xfId="4397" xr:uid="{F04FC0A9-3FFB-47F2-ABCF-86559C5CDE43}"/>
    <cellStyle name="40% - Ênfase4 3 3" xfId="400" xr:uid="{BCA92E45-942E-4B1F-83F4-00111DF284D7}"/>
    <cellStyle name="40% - Ênfase4 3 3 2" xfId="863" xr:uid="{9129AE10-9072-4FAB-8CF6-903C3FAA5525}"/>
    <cellStyle name="40% - Ênfase4 3 3 2 2" xfId="1931" xr:uid="{AB460E5E-EECD-43CC-8E46-712D5966093E}"/>
    <cellStyle name="40% - Ênfase4 3 3 2 2 2" xfId="4037" xr:uid="{7BE937D9-C5B3-42A6-9A28-1E393356E673}"/>
    <cellStyle name="40% - Ênfase4 3 3 2 2 2 2" xfId="8243" xr:uid="{170EA257-37F0-459E-9AF5-8F4CFB78D65F}"/>
    <cellStyle name="40% - Ênfase4 3 3 2 2 3" xfId="6147" xr:uid="{38C950AE-60E1-48E7-B7E8-70284D1C0149}"/>
    <cellStyle name="40% - Ênfase4 3 3 2 3" xfId="2982" xr:uid="{D0665A0A-6C8B-4D32-9B93-D634EB5E9BE6}"/>
    <cellStyle name="40% - Ênfase4 3 3 2 3 2" xfId="7188" xr:uid="{7956B9EA-00DB-4A49-80F8-52DCFCDAA9A5}"/>
    <cellStyle name="40% - Ênfase4 3 3 2 4" xfId="5092" xr:uid="{D43BE64C-881C-4CAA-87A8-879901464CA8}"/>
    <cellStyle name="40% - Ênfase4 3 3 3" xfId="1477" xr:uid="{A7AC6170-1DB9-45C4-A68B-7E430D865C1F}"/>
    <cellStyle name="40% - Ênfase4 3 3 3 2" xfId="3583" xr:uid="{FE2815B7-1843-4418-AB9F-7FE731AC1614}"/>
    <cellStyle name="40% - Ênfase4 3 3 3 2 2" xfId="7789" xr:uid="{8DA05418-ABCA-43E2-A32E-8F9076137307}"/>
    <cellStyle name="40% - Ênfase4 3 3 3 3" xfId="5693" xr:uid="{53DC4CA4-303A-4C42-9935-EDA2D25DB013}"/>
    <cellStyle name="40% - Ênfase4 3 3 4" xfId="2528" xr:uid="{5456FCB6-064A-4F4F-9297-6FD574517D98}"/>
    <cellStyle name="40% - Ênfase4 3 3 4 2" xfId="6734" xr:uid="{9F6AA771-6DD5-44B6-91DA-9F2E051E417B}"/>
    <cellStyle name="40% - Ênfase4 3 3 5" xfId="4638" xr:uid="{B5042408-5135-40E0-9E7E-BFE676027B91}"/>
    <cellStyle name="40% - Ênfase4 3 4" xfId="631" xr:uid="{737391FE-FCBB-49CB-B3D4-7DABBD00E650}"/>
    <cellStyle name="40% - Ênfase4 3 4 2" xfId="1705" xr:uid="{18F0BBD8-0A50-4012-A6B8-13747FA97A93}"/>
    <cellStyle name="40% - Ênfase4 3 4 2 2" xfId="3811" xr:uid="{63D22787-1ABF-4A1E-A80C-09107612DF73}"/>
    <cellStyle name="40% - Ênfase4 3 4 2 2 2" xfId="8017" xr:uid="{0E45E2D8-0F85-434A-BAE1-30F971849BDC}"/>
    <cellStyle name="40% - Ênfase4 3 4 2 3" xfId="5921" xr:uid="{238948F7-C246-4086-B43E-3AD8FA29438D}"/>
    <cellStyle name="40% - Ênfase4 3 4 3" xfId="2756" xr:uid="{6E95180A-414F-4642-B60E-F26881EBF40D}"/>
    <cellStyle name="40% - Ênfase4 3 4 3 2" xfId="6962" xr:uid="{0390B0A0-D37C-4BE1-A5F1-CBE45120C7FA}"/>
    <cellStyle name="40% - Ênfase4 3 4 4" xfId="4866" xr:uid="{016CC067-03DC-412C-BDD0-B737069C866E}"/>
    <cellStyle name="40% - Ênfase4 3 5" xfId="1091" xr:uid="{CEA704FE-8961-458B-BF9C-6C9976FAC827}"/>
    <cellStyle name="40% - Ênfase4 3 5 2" xfId="2158" xr:uid="{C46B6D6B-FA6D-4B6D-86FD-575F800EA725}"/>
    <cellStyle name="40% - Ênfase4 3 5 2 2" xfId="4264" xr:uid="{9BADB6C2-0473-4DB6-8C17-78CE4726CF3C}"/>
    <cellStyle name="40% - Ênfase4 3 5 2 2 2" xfId="8470" xr:uid="{7FDEF2B0-2F96-4ABF-921C-6A81DD04D4FF}"/>
    <cellStyle name="40% - Ênfase4 3 5 2 3" xfId="6374" xr:uid="{B9C3746F-2E75-4411-A9F1-48F9C7AE6720}"/>
    <cellStyle name="40% - Ênfase4 3 5 3" xfId="3209" xr:uid="{5FB5D69B-9B94-4421-81C8-8ACCADA83D1E}"/>
    <cellStyle name="40% - Ênfase4 3 5 3 2" xfId="7415" xr:uid="{3E2322A3-1134-48AA-BB9A-930712C32BAE}"/>
    <cellStyle name="40% - Ênfase4 3 5 4" xfId="5319" xr:uid="{B26D3B08-FFF3-493F-838F-81CD4C51B064}"/>
    <cellStyle name="40% - Ênfase4 3 6" xfId="1235" xr:uid="{73F94EA5-5B8C-4B07-B6DD-EA961C13B1FB}"/>
    <cellStyle name="40% - Ênfase4 3 6 2" xfId="3350" xr:uid="{0FC0C7CE-13EC-4204-8988-415DFD28219C}"/>
    <cellStyle name="40% - Ênfase4 3 6 2 2" xfId="7556" xr:uid="{1A21FCB4-D6C5-48DE-89D1-AC610614AC32}"/>
    <cellStyle name="40% - Ênfase4 3 6 3" xfId="5460" xr:uid="{90D9770F-17C3-4294-AE8E-2155E88B8271}"/>
    <cellStyle name="40% - Ênfase4 3 7" xfId="2286" xr:uid="{DD024032-C027-4F47-A5AB-61774ACF6055}"/>
    <cellStyle name="40% - Ênfase4 3 7 2" xfId="6501" xr:uid="{3941DD0C-F62B-4651-AF81-E76719DE024F}"/>
    <cellStyle name="40% - Ênfase4 3 8" xfId="4396" xr:uid="{FBF4E116-FFF1-419C-8D5D-B4C3176F9375}"/>
    <cellStyle name="40% - Ênfase4 4" xfId="128" xr:uid="{38BCFAFD-661A-4F9B-A6F2-8F6DF0884C7D}"/>
    <cellStyle name="40% - Ênfase4 4 2" xfId="402" xr:uid="{6E394991-B65E-460B-855E-F9E0A18F2814}"/>
    <cellStyle name="40% - Ênfase4 4 2 2" xfId="865" xr:uid="{4C53CB77-7CE3-4B50-9F74-3B370FC7BCF6}"/>
    <cellStyle name="40% - Ênfase4 4 2 2 2" xfId="1933" xr:uid="{A8D4A1EA-0F6B-405B-AC7E-A41DC418AEFD}"/>
    <cellStyle name="40% - Ênfase4 4 2 2 2 2" xfId="4039" xr:uid="{E0136974-5821-47CF-B0B0-E057D40F4AF0}"/>
    <cellStyle name="40% - Ênfase4 4 2 2 2 2 2" xfId="8245" xr:uid="{B815B455-CC22-4204-A79A-94580B64E5F6}"/>
    <cellStyle name="40% - Ênfase4 4 2 2 2 3" xfId="6149" xr:uid="{B5DEA1BE-22DA-4DDB-AB51-143B6B90778F}"/>
    <cellStyle name="40% - Ênfase4 4 2 2 3" xfId="2984" xr:uid="{54CE1262-1B9A-4994-B0A1-26AA8F4CAFA9}"/>
    <cellStyle name="40% - Ênfase4 4 2 2 3 2" xfId="7190" xr:uid="{E3493CAA-3B8A-4CE2-B3EF-F3A2624C655B}"/>
    <cellStyle name="40% - Ênfase4 4 2 2 4" xfId="5094" xr:uid="{FFBA66BB-1696-4631-A2D5-F9637F8C52ED}"/>
    <cellStyle name="40% - Ênfase4 4 2 3" xfId="1479" xr:uid="{DDB4B068-1FCC-46E2-A9F6-0DA29E6E1C24}"/>
    <cellStyle name="40% - Ênfase4 4 2 3 2" xfId="3585" xr:uid="{E60E3AA2-F320-439A-BF20-FFE9BAC78864}"/>
    <cellStyle name="40% - Ênfase4 4 2 3 2 2" xfId="7791" xr:uid="{EB4C07C2-DDE3-458A-B002-7C035C3B6C4B}"/>
    <cellStyle name="40% - Ênfase4 4 2 3 3" xfId="5695" xr:uid="{4915BFF4-1534-4365-B465-9D85B980DDED}"/>
    <cellStyle name="40% - Ênfase4 4 2 4" xfId="2530" xr:uid="{30CB0BF2-6C2C-4950-B871-6D2216C2C6CC}"/>
    <cellStyle name="40% - Ênfase4 4 2 4 2" xfId="6736" xr:uid="{E6E2B6FB-EB64-4E4C-A1A4-ACB36309184E}"/>
    <cellStyle name="40% - Ênfase4 4 2 5" xfId="4640" xr:uid="{6D6C1A41-7F23-491E-88FF-10FE96D58FFE}"/>
    <cellStyle name="40% - Ênfase4 4 3" xfId="633" xr:uid="{D280BCC3-8E65-46E9-AE53-44D59F2FFA15}"/>
    <cellStyle name="40% - Ênfase4 4 3 2" xfId="1707" xr:uid="{3D76CEE4-14C8-4C10-8A18-45DC0D527D72}"/>
    <cellStyle name="40% - Ênfase4 4 3 2 2" xfId="3813" xr:uid="{4999F6C6-6FCF-4C53-B067-7CD2B8BFD10E}"/>
    <cellStyle name="40% - Ênfase4 4 3 2 2 2" xfId="8019" xr:uid="{2C4F85F2-E118-4E68-A70B-695533065E49}"/>
    <cellStyle name="40% - Ênfase4 4 3 2 3" xfId="5923" xr:uid="{F10C5A7B-C497-4319-96D8-97F3FEBB828D}"/>
    <cellStyle name="40% - Ênfase4 4 3 3" xfId="2758" xr:uid="{78CB32EF-4C9C-488D-A114-E46AF1E38BCF}"/>
    <cellStyle name="40% - Ênfase4 4 3 3 2" xfId="6964" xr:uid="{6E233BEC-AA78-415C-904E-70B9F43E0B17}"/>
    <cellStyle name="40% - Ênfase4 4 3 4" xfId="4868" xr:uid="{F00BAA23-5F0E-4490-9DFA-7AD434ED5355}"/>
    <cellStyle name="40% - Ênfase4 4 4" xfId="1093" xr:uid="{C19769FA-0660-4A48-B332-EB26732822C6}"/>
    <cellStyle name="40% - Ênfase4 4 4 2" xfId="2160" xr:uid="{918DD6DA-9F86-4FB0-8155-B9B2EB699FB8}"/>
    <cellStyle name="40% - Ênfase4 4 4 2 2" xfId="4266" xr:uid="{1BBC7B72-8F21-4E6F-9F9E-0F1F63B9A493}"/>
    <cellStyle name="40% - Ênfase4 4 4 2 2 2" xfId="8472" xr:uid="{78F49942-836D-4C3B-A1C5-879F98BB3E27}"/>
    <cellStyle name="40% - Ênfase4 4 4 2 3" xfId="6376" xr:uid="{0B715899-1DD7-44BA-8D35-EAAF6E0CEAC9}"/>
    <cellStyle name="40% - Ênfase4 4 4 3" xfId="3211" xr:uid="{41CB2048-948E-4F69-97BB-A7508BB2C741}"/>
    <cellStyle name="40% - Ênfase4 4 4 3 2" xfId="7417" xr:uid="{0383AC0A-F28A-46CE-AF71-62F1D64A7F16}"/>
    <cellStyle name="40% - Ênfase4 4 4 4" xfId="5321" xr:uid="{862AE35F-58E9-47F4-86AA-BE5104B8D8E8}"/>
    <cellStyle name="40% - Ênfase4 4 5" xfId="1237" xr:uid="{268B7F22-6855-44FE-8FBE-8982A3E70D7D}"/>
    <cellStyle name="40% - Ênfase4 4 5 2" xfId="3352" xr:uid="{78C6584C-A0F3-4E5B-AF10-954B6AC1A698}"/>
    <cellStyle name="40% - Ênfase4 4 5 2 2" xfId="7558" xr:uid="{05E85863-91ED-4C53-BA5A-46FA929DA914}"/>
    <cellStyle name="40% - Ênfase4 4 5 3" xfId="5462" xr:uid="{3F6C4C36-302D-4EAC-B2EC-C0ED2002621C}"/>
    <cellStyle name="40% - Ênfase4 4 6" xfId="2288" xr:uid="{42D92636-ADC6-46D8-80EB-3342D92A66FB}"/>
    <cellStyle name="40% - Ênfase4 4 6 2" xfId="6503" xr:uid="{19E2C035-C3E2-4C0D-BB68-0D324A3E55A5}"/>
    <cellStyle name="40% - Ênfase4 4 7" xfId="4398" xr:uid="{5F0700ED-D83F-4936-93B4-33AC77F9C188}"/>
    <cellStyle name="40% - Ênfase4 5" xfId="129" xr:uid="{6B7CAC87-5958-47B8-8046-EBC37BF1705F}"/>
    <cellStyle name="40% - Ênfase4 5 2" xfId="403" xr:uid="{1D381A28-30C3-4513-8C51-BBC726600451}"/>
    <cellStyle name="40% - Ênfase4 5 2 2" xfId="866" xr:uid="{64599309-9EE7-4F5B-B1ED-5BA80B0A32BA}"/>
    <cellStyle name="40% - Ênfase4 5 2 2 2" xfId="1934" xr:uid="{4D2F341B-99EC-43E7-8637-E8C209996F5B}"/>
    <cellStyle name="40% - Ênfase4 5 2 2 2 2" xfId="4040" xr:uid="{28AAE15E-A98D-4F4F-99CE-7AFC77A5416F}"/>
    <cellStyle name="40% - Ênfase4 5 2 2 2 2 2" xfId="8246" xr:uid="{F57F1EB7-D6C8-45D6-9661-69C186DE3A1D}"/>
    <cellStyle name="40% - Ênfase4 5 2 2 2 3" xfId="6150" xr:uid="{94C3E11C-0FE4-4F3B-A1F2-B8EA2A50519D}"/>
    <cellStyle name="40% - Ênfase4 5 2 2 3" xfId="2985" xr:uid="{B9B43A29-5380-4222-BE68-82793E6DDD4E}"/>
    <cellStyle name="40% - Ênfase4 5 2 2 3 2" xfId="7191" xr:uid="{46587726-F46D-4164-8D2E-F5922B212111}"/>
    <cellStyle name="40% - Ênfase4 5 2 2 4" xfId="5095" xr:uid="{45F0601A-7443-4DB6-9892-81904F7C71BE}"/>
    <cellStyle name="40% - Ênfase4 5 2 3" xfId="1480" xr:uid="{7A6EF12E-548E-4D49-87A3-A4B7415408FC}"/>
    <cellStyle name="40% - Ênfase4 5 2 3 2" xfId="3586" xr:uid="{35E8D688-117A-4CAE-96C4-FE8AECE38380}"/>
    <cellStyle name="40% - Ênfase4 5 2 3 2 2" xfId="7792" xr:uid="{376EBC79-1D33-40B1-BAE4-A90A6B23F986}"/>
    <cellStyle name="40% - Ênfase4 5 2 3 3" xfId="5696" xr:uid="{E044935C-6220-4C93-9078-2CBCFEF0C7D6}"/>
    <cellStyle name="40% - Ênfase4 5 2 4" xfId="2531" xr:uid="{636E0904-2436-497B-8DDE-3E60FEFCD5AF}"/>
    <cellStyle name="40% - Ênfase4 5 2 4 2" xfId="6737" xr:uid="{495F3B18-4C5E-41EC-A962-59E251439289}"/>
    <cellStyle name="40% - Ênfase4 5 2 5" xfId="4641" xr:uid="{A39355FD-22E0-4A74-A4FD-A481C546AF40}"/>
    <cellStyle name="40% - Ênfase4 5 3" xfId="634" xr:uid="{7C7FC574-2BCD-4171-BFD9-AE7B968A9840}"/>
    <cellStyle name="40% - Ênfase4 5 3 2" xfId="1708" xr:uid="{78083D3B-63FE-4F45-A9C3-A57468D437FD}"/>
    <cellStyle name="40% - Ênfase4 5 3 2 2" xfId="3814" xr:uid="{B858C509-31EC-4320-92EF-7F68A3F29095}"/>
    <cellStyle name="40% - Ênfase4 5 3 2 2 2" xfId="8020" xr:uid="{B8195A14-C0C2-4D6F-9978-E34E5A8478FA}"/>
    <cellStyle name="40% - Ênfase4 5 3 2 3" xfId="5924" xr:uid="{A031445A-943C-4933-BCE3-24835BF30F46}"/>
    <cellStyle name="40% - Ênfase4 5 3 3" xfId="2759" xr:uid="{7C976EF0-3097-493A-BACC-0FC5A481461B}"/>
    <cellStyle name="40% - Ênfase4 5 3 3 2" xfId="6965" xr:uid="{389EF0D6-FC8A-4282-9D4D-7028C9DB1AE6}"/>
    <cellStyle name="40% - Ênfase4 5 3 4" xfId="4869" xr:uid="{F1AA6518-8019-47CE-A608-01B77C17CBE2}"/>
    <cellStyle name="40% - Ênfase4 5 4" xfId="1094" xr:uid="{753E25D4-195C-4ED8-99CD-0B524BB2C76A}"/>
    <cellStyle name="40% - Ênfase4 5 4 2" xfId="2161" xr:uid="{1F892B48-2E3C-47B9-B7AD-AF95A7E4F119}"/>
    <cellStyle name="40% - Ênfase4 5 4 2 2" xfId="4267" xr:uid="{9B9D2066-90B2-4CF7-B5EB-4693CC9CC890}"/>
    <cellStyle name="40% - Ênfase4 5 4 2 2 2" xfId="8473" xr:uid="{8D9B038A-1C19-4654-9EB7-E3141BED9B17}"/>
    <cellStyle name="40% - Ênfase4 5 4 2 3" xfId="6377" xr:uid="{127D3821-7799-46B9-9C5E-48E230BEFB8A}"/>
    <cellStyle name="40% - Ênfase4 5 4 3" xfId="3212" xr:uid="{E3F45C5E-8C39-4BC7-954E-00123F4D840A}"/>
    <cellStyle name="40% - Ênfase4 5 4 3 2" xfId="7418" xr:uid="{520953DB-1767-4F98-8343-52B6108CE033}"/>
    <cellStyle name="40% - Ênfase4 5 4 4" xfId="5322" xr:uid="{249694AE-06E5-49DE-9AA5-A53893DD908F}"/>
    <cellStyle name="40% - Ênfase4 5 5" xfId="1238" xr:uid="{7504F40C-DC83-4FD6-8ABF-08B707E55201}"/>
    <cellStyle name="40% - Ênfase4 5 5 2" xfId="3353" xr:uid="{7E357A98-07E8-419A-9E93-7791DCEABB83}"/>
    <cellStyle name="40% - Ênfase4 5 5 2 2" xfId="7559" xr:uid="{67046443-283F-4426-B37F-70E3B558A5D5}"/>
    <cellStyle name="40% - Ênfase4 5 5 3" xfId="5463" xr:uid="{9E479CBA-9D8C-4DEC-B918-CEBDF7343D3E}"/>
    <cellStyle name="40% - Ênfase4 5 6" xfId="2289" xr:uid="{E2935940-3D9C-4AD6-A78E-57B66AFA568B}"/>
    <cellStyle name="40% - Ênfase4 5 6 2" xfId="6504" xr:uid="{DC7B7C96-C6BA-4C02-8973-B5D39E25607B}"/>
    <cellStyle name="40% - Ênfase4 5 7" xfId="4399" xr:uid="{4632E232-E48A-4CE2-BE43-B87374E02847}"/>
    <cellStyle name="40% - Ênfase4 6" xfId="245" xr:uid="{3739F683-4A80-4AFB-A260-149807E9F1B0}"/>
    <cellStyle name="40% - Ênfase4 6 2" xfId="484" xr:uid="{D884DCE2-B255-45D3-AF7D-81415F46213C}"/>
    <cellStyle name="40% - Ênfase4 6 2 2" xfId="946" xr:uid="{05CD3FC3-FAAB-4D2C-8D9C-F877D3A165A7}"/>
    <cellStyle name="40% - Ênfase4 6 2 2 2" xfId="2014" xr:uid="{0F26DDB0-6EA2-422B-950C-0963B55C9A74}"/>
    <cellStyle name="40% - Ênfase4 6 2 2 2 2" xfId="4120" xr:uid="{7ED3EDBB-9DD9-4650-AD67-A94BDA7933BF}"/>
    <cellStyle name="40% - Ênfase4 6 2 2 2 2 2" xfId="8326" xr:uid="{120909F4-D583-4F30-947B-F11F323BFC5C}"/>
    <cellStyle name="40% - Ênfase4 6 2 2 2 3" xfId="6230" xr:uid="{7624FA10-855B-4928-BD6C-691FD8D60010}"/>
    <cellStyle name="40% - Ênfase4 6 2 2 3" xfId="3065" xr:uid="{530F752A-1F68-4CCE-A711-731839F9344C}"/>
    <cellStyle name="40% - Ênfase4 6 2 2 3 2" xfId="7271" xr:uid="{BDC14213-75DE-47EF-9738-C8D8F43AF68B}"/>
    <cellStyle name="40% - Ênfase4 6 2 2 4" xfId="5175" xr:uid="{FDD45863-9D4A-4FFF-B451-669EF0408CA7}"/>
    <cellStyle name="40% - Ênfase4 6 2 3" xfId="1560" xr:uid="{CFA43283-73B5-4F47-8A62-28C12DC6D0CC}"/>
    <cellStyle name="40% - Ênfase4 6 2 3 2" xfId="3666" xr:uid="{CAF726C4-CC67-48D6-A2DE-36B9F83DF1BD}"/>
    <cellStyle name="40% - Ênfase4 6 2 3 2 2" xfId="7872" xr:uid="{8988865A-3EEE-45E8-B290-7E17B8A5268A}"/>
    <cellStyle name="40% - Ênfase4 6 2 3 3" xfId="5776" xr:uid="{5301C857-7640-4F56-81FF-FBA8776F1FF6}"/>
    <cellStyle name="40% - Ênfase4 6 2 4" xfId="2611" xr:uid="{39395D8A-630F-407D-A68E-BC0BCB4C6020}"/>
    <cellStyle name="40% - Ênfase4 6 2 4 2" xfId="6817" xr:uid="{EA31B4BE-A1D9-49DB-BB7D-7529FDCE7DF9}"/>
    <cellStyle name="40% - Ênfase4 6 2 5" xfId="4721" xr:uid="{A4D9458C-3884-41DD-821F-804DC8F80823}"/>
    <cellStyle name="40% - Ênfase4 6 3" xfId="713" xr:uid="{43818750-2BD0-46EA-AABE-6291204E5410}"/>
    <cellStyle name="40% - Ênfase4 6 3 2" xfId="1782" xr:uid="{C196BE3B-8A28-4869-86ED-DFDD91109F8F}"/>
    <cellStyle name="40% - Ênfase4 6 3 2 2" xfId="3888" xr:uid="{ECD4EFC6-D940-4026-B1FC-5EC804DBF803}"/>
    <cellStyle name="40% - Ênfase4 6 3 2 2 2" xfId="8094" xr:uid="{55A7EEB2-4BD2-4D64-A0DA-2A1E7E676E68}"/>
    <cellStyle name="40% - Ênfase4 6 3 2 3" xfId="5998" xr:uid="{28F6ED76-7259-409D-AB6F-B26D675D09CA}"/>
    <cellStyle name="40% - Ênfase4 6 3 3" xfId="2833" xr:uid="{4D427366-8922-406B-94C7-6D585439C0E8}"/>
    <cellStyle name="40% - Ênfase4 6 3 3 2" xfId="7039" xr:uid="{2D951F20-8FEE-431F-B9D5-E6B4F324175A}"/>
    <cellStyle name="40% - Ênfase4 6 3 4" xfId="4943" xr:uid="{A2C97F22-FF83-4D45-B47F-8F366D6DB46D}"/>
    <cellStyle name="40% - Ênfase4 6 4" xfId="1327" xr:uid="{A7B4A795-6AAA-402F-8610-E8316B7B20DB}"/>
    <cellStyle name="40% - Ênfase4 6 4 2" xfId="3433" xr:uid="{416355C0-C7D1-48FE-9FDD-72CB51436EF1}"/>
    <cellStyle name="40% - Ênfase4 6 4 2 2" xfId="7639" xr:uid="{A2219B27-AE08-43A0-A9FE-27BC2F715B8F}"/>
    <cellStyle name="40% - Ênfase4 6 4 3" xfId="5543" xr:uid="{AC1F0489-A04B-4110-A63F-C2CF5E54A59E}"/>
    <cellStyle name="40% - Ênfase4 6 5" xfId="2378" xr:uid="{1DE4032E-025F-4B5D-B3A8-933793162996}"/>
    <cellStyle name="40% - Ênfase4 6 5 2" xfId="6584" xr:uid="{00B317B8-FEB7-46A1-9E22-F723C1CD0B59}"/>
    <cellStyle name="40% - Ênfase4 6 6" xfId="4488" xr:uid="{C2887B63-AE23-4551-8B45-B49C5B919BFF}"/>
    <cellStyle name="40% - Ênfase4 7" xfId="259" xr:uid="{73A53BB1-4990-4E5D-A4EE-198C3596DEF7}"/>
    <cellStyle name="40% - Ênfase4 7 2" xfId="498" xr:uid="{52E5ACF9-DE50-48E7-B3BA-870834C5EB5A}"/>
    <cellStyle name="40% - Ênfase4 7 2 2" xfId="960" xr:uid="{E95436B9-FAF9-4327-9A23-52D18F2BB4E0}"/>
    <cellStyle name="40% - Ênfase4 7 2 2 2" xfId="2028" xr:uid="{75A7F7AA-B7A9-4185-B990-CEBE32E7CC98}"/>
    <cellStyle name="40% - Ênfase4 7 2 2 2 2" xfId="4134" xr:uid="{3C2D4815-1B50-48B0-9895-08B277C29A03}"/>
    <cellStyle name="40% - Ênfase4 7 2 2 2 2 2" xfId="8340" xr:uid="{F0E4F225-BAA1-4DD8-AE32-D2973C8231D1}"/>
    <cellStyle name="40% - Ênfase4 7 2 2 2 3" xfId="6244" xr:uid="{2E053F53-798F-4EC5-8419-49CB49E07FBA}"/>
    <cellStyle name="40% - Ênfase4 7 2 2 3" xfId="3079" xr:uid="{D041BE90-E091-419E-8233-435DBE242A84}"/>
    <cellStyle name="40% - Ênfase4 7 2 2 3 2" xfId="7285" xr:uid="{C6DA232E-D270-45C6-A20C-84B45CF657F9}"/>
    <cellStyle name="40% - Ênfase4 7 2 2 4" xfId="5189" xr:uid="{BB337E58-7D93-4EFC-A576-49ADE98C301F}"/>
    <cellStyle name="40% - Ênfase4 7 2 3" xfId="1574" xr:uid="{7AFC5E8A-079F-4C64-8349-443C318F52C0}"/>
    <cellStyle name="40% - Ênfase4 7 2 3 2" xfId="3680" xr:uid="{AB176E40-5BE6-46E0-90B3-2B6D3B9FF794}"/>
    <cellStyle name="40% - Ênfase4 7 2 3 2 2" xfId="7886" xr:uid="{36E23A62-11A1-4EAD-8DCE-D3F18742854C}"/>
    <cellStyle name="40% - Ênfase4 7 2 3 3" xfId="5790" xr:uid="{D4CCC142-D9A7-4ACB-88C3-588746DF10F2}"/>
    <cellStyle name="40% - Ênfase4 7 2 4" xfId="2625" xr:uid="{4F05EE79-B299-436A-B18B-1BE07D7D7C0A}"/>
    <cellStyle name="40% - Ênfase4 7 2 4 2" xfId="6831" xr:uid="{FDE46B89-0F1E-491E-A81A-0754418EA819}"/>
    <cellStyle name="40% - Ênfase4 7 2 5" xfId="4735" xr:uid="{0A09E092-5EE4-49ED-846A-5BF8666FED23}"/>
    <cellStyle name="40% - Ênfase4 7 3" xfId="727" xr:uid="{AA020576-2F6F-47ED-9FD5-D2A97BD7D2A2}"/>
    <cellStyle name="40% - Ênfase4 7 3 2" xfId="1796" xr:uid="{C6A0ECC3-E0E5-49C8-84C6-B97E10938B90}"/>
    <cellStyle name="40% - Ênfase4 7 3 2 2" xfId="3902" xr:uid="{2BCC1AFD-2C62-47AD-A10F-BFF901462014}"/>
    <cellStyle name="40% - Ênfase4 7 3 2 2 2" xfId="8108" xr:uid="{4ECA8A69-5973-4E5A-A99A-8BCB53A0D413}"/>
    <cellStyle name="40% - Ênfase4 7 3 2 3" xfId="6012" xr:uid="{88549439-1313-4E7B-BD0D-7871716DC954}"/>
    <cellStyle name="40% - Ênfase4 7 3 3" xfId="2847" xr:uid="{B0A2B8C1-163A-438E-A1C4-077F6DB2AB10}"/>
    <cellStyle name="40% - Ênfase4 7 3 3 2" xfId="7053" xr:uid="{3E5F7428-2137-4641-9024-545BB3AAC82B}"/>
    <cellStyle name="40% - Ênfase4 7 3 4" xfId="4957" xr:uid="{7062180E-7AE9-4FB6-BB50-396A0F14FB35}"/>
    <cellStyle name="40% - Ênfase4 7 4" xfId="1341" xr:uid="{EDC4C264-A961-4D8B-8828-931CA2631B82}"/>
    <cellStyle name="40% - Ênfase4 7 4 2" xfId="3447" xr:uid="{B968B1E8-A171-4C05-8907-6895B42A0866}"/>
    <cellStyle name="40% - Ênfase4 7 4 2 2" xfId="7653" xr:uid="{DF17C2E5-CA6F-4504-9E1A-CA520A6337C2}"/>
    <cellStyle name="40% - Ênfase4 7 4 3" xfId="5557" xr:uid="{4AA63BB9-D187-4CDE-AF9E-545DE2AEB5C2}"/>
    <cellStyle name="40% - Ênfase4 7 5" xfId="2392" xr:uid="{766EC7B6-9A3C-4389-895C-B92A8EEB3150}"/>
    <cellStyle name="40% - Ênfase4 7 5 2" xfId="6598" xr:uid="{C9C7E9DB-45E5-4C66-BB1A-3456A8C8D9FD}"/>
    <cellStyle name="40% - Ênfase4 7 6" xfId="4502" xr:uid="{3EDB6ACC-BB13-4B28-8ECB-D7B8A3021633}"/>
    <cellStyle name="40% - Ênfase4 8" xfId="273" xr:uid="{AE6D6D65-C5FE-4A7E-8029-6F29A23124E3}"/>
    <cellStyle name="40% - Ênfase4 8 2" xfId="512" xr:uid="{03DC1972-0D3B-4258-B483-530873FC4895}"/>
    <cellStyle name="40% - Ênfase4 8 2 2" xfId="974" xr:uid="{3FD3BE2A-D59D-4DA3-9759-B2CCA90D6C7F}"/>
    <cellStyle name="40% - Ênfase4 8 2 2 2" xfId="2042" xr:uid="{6D42A463-CF14-4E27-BAA6-DF47C4FBA1C7}"/>
    <cellStyle name="40% - Ênfase4 8 2 2 2 2" xfId="4148" xr:uid="{DBF23AB9-0A25-408D-AE01-196FA25FD414}"/>
    <cellStyle name="40% - Ênfase4 8 2 2 2 2 2" xfId="8354" xr:uid="{35FA7777-4075-45F4-A54F-98467DC6D3A4}"/>
    <cellStyle name="40% - Ênfase4 8 2 2 2 3" xfId="6258" xr:uid="{351F3AB5-5282-406F-AE7F-081CA2087AA8}"/>
    <cellStyle name="40% - Ênfase4 8 2 2 3" xfId="3093" xr:uid="{8D792C94-4A69-4C15-9ADC-06937FC7766D}"/>
    <cellStyle name="40% - Ênfase4 8 2 2 3 2" xfId="7299" xr:uid="{086CAF3A-68AA-46A8-8873-3B5733934C31}"/>
    <cellStyle name="40% - Ênfase4 8 2 2 4" xfId="5203" xr:uid="{AB58DA0A-AF07-44F9-99CE-5AB27975F450}"/>
    <cellStyle name="40% - Ênfase4 8 2 3" xfId="1588" xr:uid="{1A01AE63-B087-426A-8A9A-460374979C50}"/>
    <cellStyle name="40% - Ênfase4 8 2 3 2" xfId="3694" xr:uid="{85487CE1-C680-4466-B806-804AAD98200B}"/>
    <cellStyle name="40% - Ênfase4 8 2 3 2 2" xfId="7900" xr:uid="{253AC102-11CE-4065-A776-A3647AC60C31}"/>
    <cellStyle name="40% - Ênfase4 8 2 3 3" xfId="5804" xr:uid="{89A90340-F7A6-4E1E-85D9-4BB7B65C3176}"/>
    <cellStyle name="40% - Ênfase4 8 2 4" xfId="2639" xr:uid="{A5FCF6C3-907D-46C1-B4DA-856585EB6B56}"/>
    <cellStyle name="40% - Ênfase4 8 2 4 2" xfId="6845" xr:uid="{32354157-E1C5-41D1-B72E-4D1E31AAA25E}"/>
    <cellStyle name="40% - Ênfase4 8 2 5" xfId="4749" xr:uid="{B7DB5404-A44E-42DB-8343-1CC9447F0957}"/>
    <cellStyle name="40% - Ênfase4 8 3" xfId="741" xr:uid="{72A2ABE5-091A-4272-9894-7EE15C976B79}"/>
    <cellStyle name="40% - Ênfase4 8 3 2" xfId="1810" xr:uid="{F3BB3DAB-2164-41BC-BA07-9CA7821D2B30}"/>
    <cellStyle name="40% - Ênfase4 8 3 2 2" xfId="3916" xr:uid="{198350D0-F52C-4513-B371-6ECF2D75FA35}"/>
    <cellStyle name="40% - Ênfase4 8 3 2 2 2" xfId="8122" xr:uid="{38ABA3ED-56CE-4BD7-9B77-F9E04F9ED146}"/>
    <cellStyle name="40% - Ênfase4 8 3 2 3" xfId="6026" xr:uid="{D7F21EAD-E319-4000-9FED-0CD2356993F8}"/>
    <cellStyle name="40% - Ênfase4 8 3 3" xfId="2861" xr:uid="{7B2F5060-5CE7-452B-9EB2-67D415D28142}"/>
    <cellStyle name="40% - Ênfase4 8 3 3 2" xfId="7067" xr:uid="{79AB5D28-7F22-4B81-BFDF-08B36FFC6253}"/>
    <cellStyle name="40% - Ênfase4 8 3 4" xfId="4971" xr:uid="{FD938FB7-4EB8-40D1-9EAB-63C8A41BCDC0}"/>
    <cellStyle name="40% - Ênfase4 8 4" xfId="1355" xr:uid="{A1E525DA-8A14-4354-B4E9-CC23CA52786D}"/>
    <cellStyle name="40% - Ênfase4 8 4 2" xfId="3461" xr:uid="{C760F68B-8244-4144-B173-8A3A7531AB41}"/>
    <cellStyle name="40% - Ênfase4 8 4 2 2" xfId="7667" xr:uid="{7D86D424-07E6-4067-ACC3-EEDBDA6720B5}"/>
    <cellStyle name="40% - Ênfase4 8 4 3" xfId="5571" xr:uid="{9E25D663-1369-456B-80DA-E7068E05AE7F}"/>
    <cellStyle name="40% - Ênfase4 8 5" xfId="2406" xr:uid="{9771047D-0205-4489-B8F8-69FA88FA5A68}"/>
    <cellStyle name="40% - Ênfase4 8 5 2" xfId="6612" xr:uid="{2E581F27-30C0-405D-9EFE-8C7A5A9D0E11}"/>
    <cellStyle name="40% - Ênfase4 8 6" xfId="4516" xr:uid="{79839CB8-8E6C-4B53-8777-EF237BB3AB22}"/>
    <cellStyle name="40% - Ênfase4 9" xfId="287" xr:uid="{635702ED-494E-428D-B05B-F9E15930BA79}"/>
    <cellStyle name="40% - Ênfase4 9 2" xfId="526" xr:uid="{1C3AB218-E96C-4B15-A3EA-434B1EA5B023}"/>
    <cellStyle name="40% - Ênfase4 9 2 2" xfId="988" xr:uid="{C6BEB3E9-6131-4D14-BCA9-20BD93F9A719}"/>
    <cellStyle name="40% - Ênfase4 9 2 2 2" xfId="2056" xr:uid="{0187AE0C-95DD-4A69-A275-B190B9381137}"/>
    <cellStyle name="40% - Ênfase4 9 2 2 2 2" xfId="4162" xr:uid="{6517DFA0-2FCC-4169-AB56-5065A25448A1}"/>
    <cellStyle name="40% - Ênfase4 9 2 2 2 2 2" xfId="8368" xr:uid="{FA1E1E89-9AAB-4C50-B71D-8C269CBDA15B}"/>
    <cellStyle name="40% - Ênfase4 9 2 2 2 3" xfId="6272" xr:uid="{B4622D87-5CC0-48A7-ABAF-73AD3452D9E2}"/>
    <cellStyle name="40% - Ênfase4 9 2 2 3" xfId="3107" xr:uid="{A3BF0D7B-702B-47AA-A3E7-2B361069E9E1}"/>
    <cellStyle name="40% - Ênfase4 9 2 2 3 2" xfId="7313" xr:uid="{94ECE6E6-6BDD-465E-8491-2E994FB2A615}"/>
    <cellStyle name="40% - Ênfase4 9 2 2 4" xfId="5217" xr:uid="{F558C011-9C38-4BB8-B18C-D6BFEF081427}"/>
    <cellStyle name="40% - Ênfase4 9 2 3" xfId="1602" xr:uid="{9C193FA2-3DA3-4BCA-B92C-461912333D0E}"/>
    <cellStyle name="40% - Ênfase4 9 2 3 2" xfId="3708" xr:uid="{5FEB0EBF-3A94-443D-BFF3-3632555E5392}"/>
    <cellStyle name="40% - Ênfase4 9 2 3 2 2" xfId="7914" xr:uid="{7EC5B394-BC6E-4004-8683-EEF45AB06550}"/>
    <cellStyle name="40% - Ênfase4 9 2 3 3" xfId="5818" xr:uid="{BD3E7EAD-2A7A-400B-AC65-F03A6F2D9CDE}"/>
    <cellStyle name="40% - Ênfase4 9 2 4" xfId="2653" xr:uid="{3E4D4359-8EFD-43E5-BE40-5A70F2717868}"/>
    <cellStyle name="40% - Ênfase4 9 2 4 2" xfId="6859" xr:uid="{DEF9A970-250E-4B56-9E5B-66A1B3D2BC27}"/>
    <cellStyle name="40% - Ênfase4 9 2 5" xfId="4763" xr:uid="{C95964DE-ED07-4FE0-BB33-5C1C4D7F8B33}"/>
    <cellStyle name="40% - Ênfase4 9 3" xfId="755" xr:uid="{E98BA2AA-EFEC-4F63-A5F2-D58D1E77E9EB}"/>
    <cellStyle name="40% - Ênfase4 9 3 2" xfId="1824" xr:uid="{2C0C4040-4606-4D73-A9EF-B7A3056DD410}"/>
    <cellStyle name="40% - Ênfase4 9 3 2 2" xfId="3930" xr:uid="{20D0320D-B6A3-4040-AF08-E33B4295E457}"/>
    <cellStyle name="40% - Ênfase4 9 3 2 2 2" xfId="8136" xr:uid="{5A310716-E25B-4905-BBED-DF06C3E32D81}"/>
    <cellStyle name="40% - Ênfase4 9 3 2 3" xfId="6040" xr:uid="{474982F1-0708-4211-8E02-10C9FEB43318}"/>
    <cellStyle name="40% - Ênfase4 9 3 3" xfId="2875" xr:uid="{931FCC6D-9997-404B-8282-7DB84976548E}"/>
    <cellStyle name="40% - Ênfase4 9 3 3 2" xfId="7081" xr:uid="{59F2D85B-659F-4318-AFF5-B3623D71AC0D}"/>
    <cellStyle name="40% - Ênfase4 9 3 4" xfId="4985" xr:uid="{06BBE31D-2570-4552-A67A-C1CBDF1538DD}"/>
    <cellStyle name="40% - Ênfase4 9 4" xfId="1369" xr:uid="{932A61B3-5E27-46F0-B407-1B974843A2EF}"/>
    <cellStyle name="40% - Ênfase4 9 4 2" xfId="3475" xr:uid="{F9FE3DD6-E98E-43DC-B644-2F5CB8267DBD}"/>
    <cellStyle name="40% - Ênfase4 9 4 2 2" xfId="7681" xr:uid="{DF61B603-8EBC-499B-BC1C-A268F0823F1A}"/>
    <cellStyle name="40% - Ênfase4 9 4 3" xfId="5585" xr:uid="{F9311A8B-9E7E-448D-BF13-0B41ECF3F75A}"/>
    <cellStyle name="40% - Ênfase4 9 5" xfId="2420" xr:uid="{404F0F66-8B5D-49BC-BF02-E86F44447FFD}"/>
    <cellStyle name="40% - Ênfase4 9 5 2" xfId="6626" xr:uid="{B4BA6211-13CE-4DB6-BAA6-97D50EDAF198}"/>
    <cellStyle name="40% - Ênfase4 9 6" xfId="4530" xr:uid="{200C7BD6-419D-4EDF-92C5-B53ED83D1BEE}"/>
    <cellStyle name="40% - Ênfase5 10" xfId="314" xr:uid="{B6301AA1-AEBB-4FA2-A91C-061A6F340B5B}"/>
    <cellStyle name="40% - Ênfase5 10 2" xfId="551" xr:uid="{D884F939-97E2-4CE5-A46A-7C42918273F0}"/>
    <cellStyle name="40% - Ênfase5 10 2 2" xfId="1013" xr:uid="{6DDAE619-F107-42E4-AA1C-9F0F9FBE11D4}"/>
    <cellStyle name="40% - Ênfase5 10 2 2 2" xfId="2081" xr:uid="{DD244A38-5056-4343-A768-7A2A6A1E7173}"/>
    <cellStyle name="40% - Ênfase5 10 2 2 2 2" xfId="4187" xr:uid="{A4D8CA21-64AE-4EC8-97FD-5364E3173BF4}"/>
    <cellStyle name="40% - Ênfase5 10 2 2 2 2 2" xfId="8393" xr:uid="{C87AFAB2-F874-4303-82A1-2251A7FF65CB}"/>
    <cellStyle name="40% - Ênfase5 10 2 2 2 3" xfId="6297" xr:uid="{BAB32868-F4BF-45A2-8660-D9D1454C1DDD}"/>
    <cellStyle name="40% - Ênfase5 10 2 2 3" xfId="3132" xr:uid="{9B1841BC-2DCD-4CD5-807B-7883DE220A30}"/>
    <cellStyle name="40% - Ênfase5 10 2 2 3 2" xfId="7338" xr:uid="{16D42818-6E45-409A-934D-476E208541A9}"/>
    <cellStyle name="40% - Ênfase5 10 2 2 4" xfId="5242" xr:uid="{57A25AF1-747F-436F-8B91-B14694523ADB}"/>
    <cellStyle name="40% - Ênfase5 10 2 3" xfId="1627" xr:uid="{0B200CD7-2A31-41E2-89E5-4A57CE780D05}"/>
    <cellStyle name="40% - Ênfase5 10 2 3 2" xfId="3733" xr:uid="{875AD4EF-05B7-4E82-ADFD-9863575AB4D9}"/>
    <cellStyle name="40% - Ênfase5 10 2 3 2 2" xfId="7939" xr:uid="{38DC5D66-BEB3-4560-9018-3EC3573B297C}"/>
    <cellStyle name="40% - Ênfase5 10 2 3 3" xfId="5843" xr:uid="{EA292D55-DCF8-4641-98AE-F4F700C1D535}"/>
    <cellStyle name="40% - Ênfase5 10 2 4" xfId="2678" xr:uid="{D0766B68-414A-4895-B818-ACFB7273CB73}"/>
    <cellStyle name="40% - Ênfase5 10 2 4 2" xfId="6884" xr:uid="{2D6D36C7-5BA1-4265-87D2-060840692D0A}"/>
    <cellStyle name="40% - Ênfase5 10 2 5" xfId="4788" xr:uid="{A836B72C-365E-4A98-99DA-BF21E2239BAE}"/>
    <cellStyle name="40% - Ênfase5 10 3" xfId="780" xr:uid="{9DDFE8FD-C0C7-4D45-A0B9-BCE54BA3B2D7}"/>
    <cellStyle name="40% - Ênfase5 10 3 2" xfId="1849" xr:uid="{8380ACC8-8791-4F01-AB10-4465AA18C34C}"/>
    <cellStyle name="40% - Ênfase5 10 3 2 2" xfId="3955" xr:uid="{4BD8E468-0C40-4C69-B634-C6B21B1AE884}"/>
    <cellStyle name="40% - Ênfase5 10 3 2 2 2" xfId="8161" xr:uid="{5BB4CE9F-C90A-44CE-820A-A302B72C7F21}"/>
    <cellStyle name="40% - Ênfase5 10 3 2 3" xfId="6065" xr:uid="{17760033-52F6-4305-89AE-CB57E1A07495}"/>
    <cellStyle name="40% - Ênfase5 10 3 3" xfId="2900" xr:uid="{934AA79E-0369-4FF2-BF25-1FDF3E0A23CE}"/>
    <cellStyle name="40% - Ênfase5 10 3 3 2" xfId="7106" xr:uid="{485735F6-AEA6-4656-94A4-376FB56D1120}"/>
    <cellStyle name="40% - Ênfase5 10 3 4" xfId="5010" xr:uid="{7731B441-1C9E-4571-8FC7-C466E98F25A9}"/>
    <cellStyle name="40% - Ênfase5 10 4" xfId="1394" xr:uid="{8F7C3099-39C2-47A8-8FC5-02958C343521}"/>
    <cellStyle name="40% - Ênfase5 10 4 2" xfId="3500" xr:uid="{BF26CB2E-DD92-4D45-B7B5-8772E0350422}"/>
    <cellStyle name="40% - Ênfase5 10 4 2 2" xfId="7706" xr:uid="{EE23D4FE-08C0-48F9-9158-5C466E97D171}"/>
    <cellStyle name="40% - Ênfase5 10 4 3" xfId="5610" xr:uid="{F61CE334-C0DC-4D3F-8E61-53CF52591DD6}"/>
    <cellStyle name="40% - Ênfase5 10 5" xfId="2445" xr:uid="{8A03185D-3F5C-4345-8C0F-3F992C8E0E5A}"/>
    <cellStyle name="40% - Ênfase5 10 5 2" xfId="6651" xr:uid="{BEFFEDD5-8794-4246-BF1A-82BB09DAB2A3}"/>
    <cellStyle name="40% - Ênfase5 10 6" xfId="4555" xr:uid="{2F43BF04-0C50-4D2F-A53C-4D438EBF01DD}"/>
    <cellStyle name="40% - Ênfase5 11" xfId="334" xr:uid="{E61E612F-BCC8-41E9-8AD8-497B33D496C5}"/>
    <cellStyle name="40% - Ênfase5 11 2" xfId="798" xr:uid="{BBEF1141-A536-46E8-B55C-5181255D5DFB}"/>
    <cellStyle name="40% - Ênfase5 11 2 2" xfId="1867" xr:uid="{44DD0F06-F957-467C-94F4-2440EC57BC73}"/>
    <cellStyle name="40% - Ênfase5 11 2 2 2" xfId="3973" xr:uid="{F959F689-7856-4FBF-9E35-F9A25A20B3CC}"/>
    <cellStyle name="40% - Ênfase5 11 2 2 2 2" xfId="8179" xr:uid="{1E5F2EB0-0ADA-41C6-9199-D8FC2C9F34AA}"/>
    <cellStyle name="40% - Ênfase5 11 2 2 3" xfId="6083" xr:uid="{1B51F826-ACFD-426B-84E9-1ECB11987235}"/>
    <cellStyle name="40% - Ênfase5 11 2 3" xfId="2918" xr:uid="{0D4B8815-B64A-4B13-B5CD-8A2EE22C8391}"/>
    <cellStyle name="40% - Ênfase5 11 2 3 2" xfId="7124" xr:uid="{A402691C-5FA6-4019-8B09-B4A30F90F571}"/>
    <cellStyle name="40% - Ênfase5 11 2 4" xfId="5028" xr:uid="{434198AC-3047-472C-ABD4-9767B9CFCAF4}"/>
    <cellStyle name="40% - Ênfase5 11 3" xfId="1413" xr:uid="{EBB1842E-B93F-4BDF-AFCA-BE3385B27B1F}"/>
    <cellStyle name="40% - Ênfase5 11 3 2" xfId="3519" xr:uid="{DA7C28BD-8DF6-4062-919E-6CBB751D886E}"/>
    <cellStyle name="40% - Ênfase5 11 3 2 2" xfId="7725" xr:uid="{3E39BB4D-BD4F-4CCE-A06C-2645CEC9F958}"/>
    <cellStyle name="40% - Ênfase5 11 3 3" xfId="5629" xr:uid="{44C065EF-C14C-49A3-BE7B-FEF963DDAA94}"/>
    <cellStyle name="40% - Ênfase5 11 4" xfId="2464" xr:uid="{015F8C1B-A34A-4977-9417-919CC6F7F1BD}"/>
    <cellStyle name="40% - Ênfase5 11 4 2" xfId="6670" xr:uid="{445A931D-8715-4FA2-8F80-73F12F2E809C}"/>
    <cellStyle name="40% - Ênfase5 11 5" xfId="4574" xr:uid="{CCCDF7AD-49AC-43D0-A13D-CC705B2D4B4C}"/>
    <cellStyle name="40% - Ênfase5 12" xfId="699" xr:uid="{AD8515A8-03D3-4DB2-AB3C-D18EB789A980}"/>
    <cellStyle name="40% - Ênfase5 12 2" xfId="1768" xr:uid="{F8C1F3C3-CB7E-4401-80C1-E62C088B17BF}"/>
    <cellStyle name="40% - Ênfase5 12 2 2" xfId="3874" xr:uid="{1BDD28E7-8732-4DC2-96DB-A8759936BDFA}"/>
    <cellStyle name="40% - Ênfase5 12 2 2 2" xfId="8080" xr:uid="{A046AEB0-F687-4175-A6E1-4A80267BF286}"/>
    <cellStyle name="40% - Ênfase5 12 2 3" xfId="5984" xr:uid="{E35B67A6-ED9C-4F9B-AD0F-FD83D82248E2}"/>
    <cellStyle name="40% - Ênfase5 12 3" xfId="2819" xr:uid="{779D648D-0A78-4771-87E2-27C7077494E5}"/>
    <cellStyle name="40% - Ênfase5 12 3 2" xfId="7025" xr:uid="{198D57FD-3BA6-4A98-AC62-812F4D247FD7}"/>
    <cellStyle name="40% - Ênfase5 12 4" xfId="4929" xr:uid="{EAE57690-7A1B-4441-99CA-0C0DA0DE175B}"/>
    <cellStyle name="40% - Ênfase5 13" xfId="1170" xr:uid="{A7EA77E1-BF0C-4C24-AD6C-03A53DCE5ECF}"/>
    <cellStyle name="40% - Ênfase5 13 2" xfId="3286" xr:uid="{C842EC34-E5D7-4014-9484-CD7DC43B0252}"/>
    <cellStyle name="40% - Ênfase5 13 2 2" xfId="7492" xr:uid="{4EF0AC83-06EC-43A4-A0A3-6E9D2907575C}"/>
    <cellStyle name="40% - Ênfase5 13 3" xfId="5396" xr:uid="{44BB61CA-F6A1-4B9C-98B8-DE422BAD0E98}"/>
    <cellStyle name="40% - Ênfase5 14" xfId="2221" xr:uid="{495B436F-1357-46DF-BAC4-B17288FB3B54}"/>
    <cellStyle name="40% - Ênfase5 14 2" xfId="6437" xr:uid="{4DAF1024-F262-4A75-9677-E02D67CA2C26}"/>
    <cellStyle name="40% - Ênfase5 15" xfId="4329" xr:uid="{1E4086CC-B383-464F-B623-A5474037FDAD}"/>
    <cellStyle name="40% - Ênfase5 2" xfId="130" xr:uid="{23C0EBF1-EBA7-494A-86B8-DFB5A140491C}"/>
    <cellStyle name="40% - Ênfase5 2 2" xfId="131" xr:uid="{FDC0B194-4935-42E3-A179-A1FAC56464F9}"/>
    <cellStyle name="40% - Ênfase5 2 2 2" xfId="405" xr:uid="{275F01AB-3613-4227-B809-6DDB96FF2BF7}"/>
    <cellStyle name="40% - Ênfase5 2 2 2 2" xfId="868" xr:uid="{EB4ED869-4134-48EE-B3C0-2951AAAA26A9}"/>
    <cellStyle name="40% - Ênfase5 2 2 2 2 2" xfId="1936" xr:uid="{71814E22-0015-4587-A40A-9ECE50AAE6AD}"/>
    <cellStyle name="40% - Ênfase5 2 2 2 2 2 2" xfId="4042" xr:uid="{FE52536C-6238-4B9F-BBB2-1A322552B708}"/>
    <cellStyle name="40% - Ênfase5 2 2 2 2 2 2 2" xfId="8248" xr:uid="{328C7B25-22B1-4FC1-B1DB-DFE13997C236}"/>
    <cellStyle name="40% - Ênfase5 2 2 2 2 2 3" xfId="6152" xr:uid="{38C597C3-3764-4861-8B0B-AB0385A79B1D}"/>
    <cellStyle name="40% - Ênfase5 2 2 2 2 3" xfId="2987" xr:uid="{D3768803-EBD8-4F88-8B55-8EE3581BCA7A}"/>
    <cellStyle name="40% - Ênfase5 2 2 2 2 3 2" xfId="7193" xr:uid="{34FFE467-42D7-4F1D-A52F-1C291243955B}"/>
    <cellStyle name="40% - Ênfase5 2 2 2 2 4" xfId="5097" xr:uid="{17F7AA71-CC10-4416-BB3E-DFEF72BFEDC0}"/>
    <cellStyle name="40% - Ênfase5 2 2 2 3" xfId="1482" xr:uid="{5DF280B6-CC10-407C-80BC-2770D4B2CBC5}"/>
    <cellStyle name="40% - Ênfase5 2 2 2 3 2" xfId="3588" xr:uid="{E7519CF6-6197-423E-860F-2EA1587732A4}"/>
    <cellStyle name="40% - Ênfase5 2 2 2 3 2 2" xfId="7794" xr:uid="{8A4B8A42-60B3-4991-838D-21839B185527}"/>
    <cellStyle name="40% - Ênfase5 2 2 2 3 3" xfId="5698" xr:uid="{7E34953B-797A-439B-B8E3-214841BA79D1}"/>
    <cellStyle name="40% - Ênfase5 2 2 2 4" xfId="2533" xr:uid="{11B00FF9-DE86-4432-9211-3E30B1889B03}"/>
    <cellStyle name="40% - Ênfase5 2 2 2 4 2" xfId="6739" xr:uid="{DE1175F7-2949-430F-A8DA-24C0E33637AF}"/>
    <cellStyle name="40% - Ênfase5 2 2 2 5" xfId="4643" xr:uid="{3148BAA1-C76D-4D9C-A29A-61B6D5AB2E85}"/>
    <cellStyle name="40% - Ênfase5 2 2 3" xfId="636" xr:uid="{476FED91-BECA-415B-A47B-7B98F804A6B2}"/>
    <cellStyle name="40% - Ênfase5 2 2 3 2" xfId="1710" xr:uid="{D292765F-35B8-4242-9748-9B4FFB5EEE93}"/>
    <cellStyle name="40% - Ênfase5 2 2 3 2 2" xfId="3816" xr:uid="{B597D357-00A0-4EF9-9FDF-544115940093}"/>
    <cellStyle name="40% - Ênfase5 2 2 3 2 2 2" xfId="8022" xr:uid="{0BBB4256-AB7A-45F2-9C8A-C13C791E37B7}"/>
    <cellStyle name="40% - Ênfase5 2 2 3 2 3" xfId="5926" xr:uid="{5840B99F-6788-4FB0-812C-B1F5A8F0982F}"/>
    <cellStyle name="40% - Ênfase5 2 2 3 3" xfId="2761" xr:uid="{BBD2A8BA-D074-4234-AE73-6E8EB4EA0B7E}"/>
    <cellStyle name="40% - Ênfase5 2 2 3 3 2" xfId="6967" xr:uid="{2D26C580-0D70-40C4-A65E-38F74ED69DBF}"/>
    <cellStyle name="40% - Ênfase5 2 2 3 4" xfId="4871" xr:uid="{0814A720-EF61-4177-8382-BE436C1819B8}"/>
    <cellStyle name="40% - Ênfase5 2 2 4" xfId="1096" xr:uid="{25B72AA9-64B3-410F-AD3B-B0CEA8058D64}"/>
    <cellStyle name="40% - Ênfase5 2 2 4 2" xfId="2163" xr:uid="{47B08009-86BC-4D71-AE53-6C4FFD968F84}"/>
    <cellStyle name="40% - Ênfase5 2 2 4 2 2" xfId="4269" xr:uid="{D7190382-12E0-4193-A54F-AA866D5039DD}"/>
    <cellStyle name="40% - Ênfase5 2 2 4 2 2 2" xfId="8475" xr:uid="{F4149E91-2AD3-40A8-BD6E-6F6273A5E429}"/>
    <cellStyle name="40% - Ênfase5 2 2 4 2 3" xfId="6379" xr:uid="{20BDB93C-E3B8-4EB6-8BAD-2E3748BACB57}"/>
    <cellStyle name="40% - Ênfase5 2 2 4 3" xfId="3214" xr:uid="{6B5647D0-1EBB-4367-AD35-29DBF93643BF}"/>
    <cellStyle name="40% - Ênfase5 2 2 4 3 2" xfId="7420" xr:uid="{36F43A31-670F-4B35-AEDD-31B353E4D308}"/>
    <cellStyle name="40% - Ênfase5 2 2 4 4" xfId="5324" xr:uid="{41AEBC74-5C3F-4F52-BBC8-429A55E24895}"/>
    <cellStyle name="40% - Ênfase5 2 2 5" xfId="1240" xr:uid="{49A45CC5-329C-4262-8452-37B8632E500A}"/>
    <cellStyle name="40% - Ênfase5 2 2 5 2" xfId="3355" xr:uid="{202611DC-CB4B-4D3C-BABB-4564C097B129}"/>
    <cellStyle name="40% - Ênfase5 2 2 5 2 2" xfId="7561" xr:uid="{06E1A2D6-04EE-4E05-8178-8D44B54A66C6}"/>
    <cellStyle name="40% - Ênfase5 2 2 5 3" xfId="5465" xr:uid="{57CC9D4E-6A6A-43F6-84F4-9EB8FCA37189}"/>
    <cellStyle name="40% - Ênfase5 2 2 6" xfId="2291" xr:uid="{DBBF6ADB-EB8B-449D-BBA1-17DB0ABC92BC}"/>
    <cellStyle name="40% - Ênfase5 2 2 6 2" xfId="6506" xr:uid="{5B9D3788-0911-4CA5-B8BF-01B651D8A6E8}"/>
    <cellStyle name="40% - Ênfase5 2 2 7" xfId="4401" xr:uid="{FB5753CD-D0E5-49AD-96EA-02F798485CB9}"/>
    <cellStyle name="40% - Ênfase5 2 3" xfId="404" xr:uid="{5614598F-1D9A-40F5-980D-D2543CE383F6}"/>
    <cellStyle name="40% - Ênfase5 2 3 2" xfId="867" xr:uid="{5CFC2B8A-E581-4888-A837-F2EBCA6CA46C}"/>
    <cellStyle name="40% - Ênfase5 2 3 2 2" xfId="1935" xr:uid="{56A94BF8-0ADD-40D3-99B8-8057E0D3D0CC}"/>
    <cellStyle name="40% - Ênfase5 2 3 2 2 2" xfId="4041" xr:uid="{BBDD6C42-BA8A-4BC5-9D1C-F400CD5148EF}"/>
    <cellStyle name="40% - Ênfase5 2 3 2 2 2 2" xfId="8247" xr:uid="{4F05199B-1A4A-41E9-8500-74F349AEB2E9}"/>
    <cellStyle name="40% - Ênfase5 2 3 2 2 3" xfId="6151" xr:uid="{AA33389D-5086-4BAB-BA2D-ACA2C105253B}"/>
    <cellStyle name="40% - Ênfase5 2 3 2 3" xfId="2986" xr:uid="{05412C8D-A389-4146-B1E4-0A1326891602}"/>
    <cellStyle name="40% - Ênfase5 2 3 2 3 2" xfId="7192" xr:uid="{08023E21-9ADA-4BF6-90F9-4D8CD456536C}"/>
    <cellStyle name="40% - Ênfase5 2 3 2 4" xfId="5096" xr:uid="{93E26A7C-5239-444D-954E-41280CE2F211}"/>
    <cellStyle name="40% - Ênfase5 2 3 3" xfId="1481" xr:uid="{EEC98D57-57F2-4B96-A7F6-85670A058446}"/>
    <cellStyle name="40% - Ênfase5 2 3 3 2" xfId="3587" xr:uid="{EC24BC72-E246-4550-840F-5A57F5867BD9}"/>
    <cellStyle name="40% - Ênfase5 2 3 3 2 2" xfId="7793" xr:uid="{938A677B-6954-4F32-9309-D83217F0B8CB}"/>
    <cellStyle name="40% - Ênfase5 2 3 3 3" xfId="5697" xr:uid="{48E9A42F-866E-4EE6-8640-F86C8F0B70F2}"/>
    <cellStyle name="40% - Ênfase5 2 3 4" xfId="2532" xr:uid="{98C7F5B6-D510-413F-BC09-1580915C9C1F}"/>
    <cellStyle name="40% - Ênfase5 2 3 4 2" xfId="6738" xr:uid="{FBBC3FAF-3D1F-46ED-A719-7F593DB829EB}"/>
    <cellStyle name="40% - Ênfase5 2 3 5" xfId="4642" xr:uid="{B1A6D0A4-BED3-4482-9715-7077106FDF6D}"/>
    <cellStyle name="40% - Ênfase5 2 4" xfId="635" xr:uid="{9E3D9BBB-337C-48F9-AB3F-50B7D96CB7D1}"/>
    <cellStyle name="40% - Ênfase5 2 4 2" xfId="1709" xr:uid="{513E690B-4020-470A-8DB9-77D2421D6E90}"/>
    <cellStyle name="40% - Ênfase5 2 4 2 2" xfId="3815" xr:uid="{94C30AA8-4555-444F-8A7A-C1DF8A3AFC08}"/>
    <cellStyle name="40% - Ênfase5 2 4 2 2 2" xfId="8021" xr:uid="{F5AC0172-BDDC-4C0A-A8F8-8330816CFCBE}"/>
    <cellStyle name="40% - Ênfase5 2 4 2 3" xfId="5925" xr:uid="{CCA79834-904A-4A4D-8662-A023B3EE1765}"/>
    <cellStyle name="40% - Ênfase5 2 4 3" xfId="2760" xr:uid="{99D17DD2-3C83-46ED-996E-CA5CB9024019}"/>
    <cellStyle name="40% - Ênfase5 2 4 3 2" xfId="6966" xr:uid="{B360A97C-90C2-434E-8F5A-024948211201}"/>
    <cellStyle name="40% - Ênfase5 2 4 4" xfId="4870" xr:uid="{1ED22EAC-7218-4EF7-B239-15F634127BF9}"/>
    <cellStyle name="40% - Ênfase5 2 5" xfId="1095" xr:uid="{13A63C89-84B4-4425-8B73-79C379346F16}"/>
    <cellStyle name="40% - Ênfase5 2 5 2" xfId="2162" xr:uid="{59A27987-0B09-4D53-89B3-C6057DCFE13E}"/>
    <cellStyle name="40% - Ênfase5 2 5 2 2" xfId="4268" xr:uid="{C3D81275-3E7F-4028-A054-2C648C95BB86}"/>
    <cellStyle name="40% - Ênfase5 2 5 2 2 2" xfId="8474" xr:uid="{2DBF5542-2CA8-406E-A852-415C09A7ABD6}"/>
    <cellStyle name="40% - Ênfase5 2 5 2 3" xfId="6378" xr:uid="{31A7379B-FB7A-4893-83CD-3BBE4710330B}"/>
    <cellStyle name="40% - Ênfase5 2 5 3" xfId="3213" xr:uid="{2A43D2B0-D9DE-468D-9F8E-691D60A713B6}"/>
    <cellStyle name="40% - Ênfase5 2 5 3 2" xfId="7419" xr:uid="{BB87749E-FBD2-4D1D-A910-7BA60408BC8F}"/>
    <cellStyle name="40% - Ênfase5 2 5 4" xfId="5323" xr:uid="{D932D3B3-AA92-497A-964E-9AC9BBF8CDB2}"/>
    <cellStyle name="40% - Ênfase5 2 6" xfId="1239" xr:uid="{BA320600-12D1-4E87-B81C-7090A0FE4494}"/>
    <cellStyle name="40% - Ênfase5 2 6 2" xfId="3354" xr:uid="{FAA8A89C-BF11-4EB9-9ECC-90FE101D9E5F}"/>
    <cellStyle name="40% - Ênfase5 2 6 2 2" xfId="7560" xr:uid="{B104033E-937F-4270-B824-1A49E51A4B30}"/>
    <cellStyle name="40% - Ênfase5 2 6 3" xfId="5464" xr:uid="{CE5FA7E7-2988-476E-8E86-C16F9C061D00}"/>
    <cellStyle name="40% - Ênfase5 2 7" xfId="2290" xr:uid="{9B7A4A13-8410-41E5-8177-E7CE6CD685D5}"/>
    <cellStyle name="40% - Ênfase5 2 7 2" xfId="6505" xr:uid="{3DE534CB-40E7-4C07-AB44-C61A6BA7F261}"/>
    <cellStyle name="40% - Ênfase5 2 8" xfId="4400" xr:uid="{DBDABE04-28C5-48BC-B58C-22A09797DC9C}"/>
    <cellStyle name="40% - Ênfase5 3" xfId="132" xr:uid="{D29C80B3-B6FA-4100-8BB3-2F34E3109EB9}"/>
    <cellStyle name="40% - Ênfase5 3 2" xfId="133" xr:uid="{FB5CDF6F-5F66-42E8-A5B3-1950B4617B54}"/>
    <cellStyle name="40% - Ênfase5 3 2 2" xfId="407" xr:uid="{7916C624-7C68-45BD-BF39-9E532C0E55E5}"/>
    <cellStyle name="40% - Ênfase5 3 2 2 2" xfId="870" xr:uid="{7713928C-7A08-4C84-B7F3-B9A30C2C8FD4}"/>
    <cellStyle name="40% - Ênfase5 3 2 2 2 2" xfId="1938" xr:uid="{E50FCA2F-52B8-40D2-B447-2279B9D6D146}"/>
    <cellStyle name="40% - Ênfase5 3 2 2 2 2 2" xfId="4044" xr:uid="{6A19167E-6073-411F-AF35-7B0B6F760D3E}"/>
    <cellStyle name="40% - Ênfase5 3 2 2 2 2 2 2" xfId="8250" xr:uid="{17AD749A-5EDF-4D85-AF8C-E902906523BB}"/>
    <cellStyle name="40% - Ênfase5 3 2 2 2 2 3" xfId="6154" xr:uid="{B344A411-7FD6-412D-A670-2E8D0CEE71A8}"/>
    <cellStyle name="40% - Ênfase5 3 2 2 2 3" xfId="2989" xr:uid="{6454693F-565F-498A-9FD6-7D8CD0F945AB}"/>
    <cellStyle name="40% - Ênfase5 3 2 2 2 3 2" xfId="7195" xr:uid="{8EDEABEA-4C87-4655-AF05-5D8309E3DF5E}"/>
    <cellStyle name="40% - Ênfase5 3 2 2 2 4" xfId="5099" xr:uid="{5C72744F-7B25-4E2D-A738-6217476680F6}"/>
    <cellStyle name="40% - Ênfase5 3 2 2 3" xfId="1484" xr:uid="{96AC6886-2C9C-440F-99F4-A6141C76747A}"/>
    <cellStyle name="40% - Ênfase5 3 2 2 3 2" xfId="3590" xr:uid="{232298A9-1D0C-4611-B890-821F44436B01}"/>
    <cellStyle name="40% - Ênfase5 3 2 2 3 2 2" xfId="7796" xr:uid="{24FE1C6E-147A-42B4-BCEF-B100B5FE41A0}"/>
    <cellStyle name="40% - Ênfase5 3 2 2 3 3" xfId="5700" xr:uid="{A4E095AD-359E-4255-888C-95E6B8B8881E}"/>
    <cellStyle name="40% - Ênfase5 3 2 2 4" xfId="2535" xr:uid="{DFDB168E-3831-4B06-9ED2-2D4032895164}"/>
    <cellStyle name="40% - Ênfase5 3 2 2 4 2" xfId="6741" xr:uid="{9ABA7553-0146-49FD-A34E-BB7E7989ADB7}"/>
    <cellStyle name="40% - Ênfase5 3 2 2 5" xfId="4645" xr:uid="{3E64D473-1EA4-4F4C-90C7-6EA83232EF86}"/>
    <cellStyle name="40% - Ênfase5 3 2 3" xfId="638" xr:uid="{C7AFE2D8-180E-4D99-A18C-136A70BB9A66}"/>
    <cellStyle name="40% - Ênfase5 3 2 3 2" xfId="1712" xr:uid="{3C99C62B-1E8D-4748-A7D9-9D0AB359E3D6}"/>
    <cellStyle name="40% - Ênfase5 3 2 3 2 2" xfId="3818" xr:uid="{81F7A8ED-9A08-4A43-90B4-D9043CDD0D26}"/>
    <cellStyle name="40% - Ênfase5 3 2 3 2 2 2" xfId="8024" xr:uid="{803AF958-1BB3-4A1A-9395-A7B6EA32511B}"/>
    <cellStyle name="40% - Ênfase5 3 2 3 2 3" xfId="5928" xr:uid="{46FFB625-A776-4255-9426-B6AB8D696A2C}"/>
    <cellStyle name="40% - Ênfase5 3 2 3 3" xfId="2763" xr:uid="{88BB09E9-DFFF-4795-BE8E-8C1A33B02F31}"/>
    <cellStyle name="40% - Ênfase5 3 2 3 3 2" xfId="6969" xr:uid="{A61A7DA1-6E72-4809-9D86-CAB68F3612FC}"/>
    <cellStyle name="40% - Ênfase5 3 2 3 4" xfId="4873" xr:uid="{9E0009A9-FF64-47D1-A62A-558A9D835DBA}"/>
    <cellStyle name="40% - Ênfase5 3 2 4" xfId="1098" xr:uid="{EB7E3DCD-6E38-4B89-AD25-DE589370CA78}"/>
    <cellStyle name="40% - Ênfase5 3 2 4 2" xfId="2165" xr:uid="{3AE3CD92-522D-445E-9E3B-124C86DAB68A}"/>
    <cellStyle name="40% - Ênfase5 3 2 4 2 2" xfId="4271" xr:uid="{5118B211-5963-4582-9796-7587033BA9D8}"/>
    <cellStyle name="40% - Ênfase5 3 2 4 2 2 2" xfId="8477" xr:uid="{47BAFA34-0F03-46A0-BC67-106F71BF68DB}"/>
    <cellStyle name="40% - Ênfase5 3 2 4 2 3" xfId="6381" xr:uid="{4F40BD3B-2130-4E38-95C5-09BF6170B82F}"/>
    <cellStyle name="40% - Ênfase5 3 2 4 3" xfId="3216" xr:uid="{D79857FF-9A72-455B-8667-E89281587F13}"/>
    <cellStyle name="40% - Ênfase5 3 2 4 3 2" xfId="7422" xr:uid="{8F80756E-6DEA-474E-9E04-61A427C948AB}"/>
    <cellStyle name="40% - Ênfase5 3 2 4 4" xfId="5326" xr:uid="{4AFB64F0-5A94-4B81-98B3-4D351C606177}"/>
    <cellStyle name="40% - Ênfase5 3 2 5" xfId="1242" xr:uid="{8196D729-7D4B-44DA-8888-35E77F275F69}"/>
    <cellStyle name="40% - Ênfase5 3 2 5 2" xfId="3357" xr:uid="{C95FF171-B1AC-4DF3-880C-57E1C045B443}"/>
    <cellStyle name="40% - Ênfase5 3 2 5 2 2" xfId="7563" xr:uid="{4188ED92-87E3-45F1-8383-78A889176B66}"/>
    <cellStyle name="40% - Ênfase5 3 2 5 3" xfId="5467" xr:uid="{0CE0B29E-1A56-4AF5-843B-55DAFFA899CB}"/>
    <cellStyle name="40% - Ênfase5 3 2 6" xfId="2293" xr:uid="{7C3C919D-B4C9-4C38-8828-8B65EBEEF8DB}"/>
    <cellStyle name="40% - Ênfase5 3 2 6 2" xfId="6508" xr:uid="{B44457FD-6D43-4CBD-A499-CF794A807E46}"/>
    <cellStyle name="40% - Ênfase5 3 2 7" xfId="4403" xr:uid="{4B69D41B-3FB2-4112-ABD7-5C3DD48D3F0A}"/>
    <cellStyle name="40% - Ênfase5 3 3" xfId="406" xr:uid="{4BD2662D-CFEA-4431-99E2-0777E5484997}"/>
    <cellStyle name="40% - Ênfase5 3 3 2" xfId="869" xr:uid="{0801049B-C36C-4F8F-B9C8-CA824E2567D1}"/>
    <cellStyle name="40% - Ênfase5 3 3 2 2" xfId="1937" xr:uid="{9AE69661-CAD2-4B9F-8922-05FD1ECF732E}"/>
    <cellStyle name="40% - Ênfase5 3 3 2 2 2" xfId="4043" xr:uid="{51484E30-69F2-4775-BA8C-1D7CEAF5C710}"/>
    <cellStyle name="40% - Ênfase5 3 3 2 2 2 2" xfId="8249" xr:uid="{BB16923C-D9D1-4348-BAAF-85EBB6B0980B}"/>
    <cellStyle name="40% - Ênfase5 3 3 2 2 3" xfId="6153" xr:uid="{2043EAE6-297C-4E18-B75A-7D12AF656170}"/>
    <cellStyle name="40% - Ênfase5 3 3 2 3" xfId="2988" xr:uid="{374B8A9A-E5CF-4DB2-886D-270E6904EB20}"/>
    <cellStyle name="40% - Ênfase5 3 3 2 3 2" xfId="7194" xr:uid="{BF439588-266F-4B27-ADC1-06D2B8E5B23D}"/>
    <cellStyle name="40% - Ênfase5 3 3 2 4" xfId="5098" xr:uid="{0A8C2196-2C32-4279-9AAA-968D835DAD62}"/>
    <cellStyle name="40% - Ênfase5 3 3 3" xfId="1483" xr:uid="{A582876F-C09C-473B-8876-2BBF433C4794}"/>
    <cellStyle name="40% - Ênfase5 3 3 3 2" xfId="3589" xr:uid="{36D28465-E5B5-4353-96B5-D26A23A7E1F7}"/>
    <cellStyle name="40% - Ênfase5 3 3 3 2 2" xfId="7795" xr:uid="{2B129BC5-4E96-479A-BD73-2EC6325D46C2}"/>
    <cellStyle name="40% - Ênfase5 3 3 3 3" xfId="5699" xr:uid="{9C2BC8D2-6501-430B-BF37-EC42E7E5FD02}"/>
    <cellStyle name="40% - Ênfase5 3 3 4" xfId="2534" xr:uid="{BC60557F-1646-46BB-958A-67878913F1D0}"/>
    <cellStyle name="40% - Ênfase5 3 3 4 2" xfId="6740" xr:uid="{F5DF2485-5078-44B1-90BD-27DCB72EE8F6}"/>
    <cellStyle name="40% - Ênfase5 3 3 5" xfId="4644" xr:uid="{EDC60A92-C703-4F88-AB1B-CDBDB9469E22}"/>
    <cellStyle name="40% - Ênfase5 3 4" xfId="637" xr:uid="{9A902128-6FFA-4691-97CC-1A904759AC43}"/>
    <cellStyle name="40% - Ênfase5 3 4 2" xfId="1711" xr:uid="{F11CAAFA-4790-41EE-B68B-E7CF6DEFBF91}"/>
    <cellStyle name="40% - Ênfase5 3 4 2 2" xfId="3817" xr:uid="{0DFA235F-4922-42C2-AD6E-570BCD170C16}"/>
    <cellStyle name="40% - Ênfase5 3 4 2 2 2" xfId="8023" xr:uid="{BD69E18F-9293-48E1-A4A9-8200B9976E06}"/>
    <cellStyle name="40% - Ênfase5 3 4 2 3" xfId="5927" xr:uid="{F9492B4F-588A-4A8D-8D9B-0F61BA0EAAF8}"/>
    <cellStyle name="40% - Ênfase5 3 4 3" xfId="2762" xr:uid="{251CF0AA-6EA2-4EB7-9E85-6177375E9F58}"/>
    <cellStyle name="40% - Ênfase5 3 4 3 2" xfId="6968" xr:uid="{527F0B3F-D1B7-49B2-8662-57FEDA93D77E}"/>
    <cellStyle name="40% - Ênfase5 3 4 4" xfId="4872" xr:uid="{55B2A672-24F1-4938-A538-1DEE84E5E195}"/>
    <cellStyle name="40% - Ênfase5 3 5" xfId="1097" xr:uid="{5E8180B3-3F7C-440E-A88A-B757902CE2E9}"/>
    <cellStyle name="40% - Ênfase5 3 5 2" xfId="2164" xr:uid="{99148BFD-689C-4B39-AD94-260CF43C55AA}"/>
    <cellStyle name="40% - Ênfase5 3 5 2 2" xfId="4270" xr:uid="{9E37B34A-5DE6-43A6-866A-BF0EE9DF80D0}"/>
    <cellStyle name="40% - Ênfase5 3 5 2 2 2" xfId="8476" xr:uid="{2DDF5B0A-ACB3-44C9-A854-4926B9DC55C1}"/>
    <cellStyle name="40% - Ênfase5 3 5 2 3" xfId="6380" xr:uid="{E3B55D77-35F8-45AA-8357-6FC4954D919D}"/>
    <cellStyle name="40% - Ênfase5 3 5 3" xfId="3215" xr:uid="{B2EF058C-8FAE-40C0-B1F9-F52714F2D2F7}"/>
    <cellStyle name="40% - Ênfase5 3 5 3 2" xfId="7421" xr:uid="{C014A560-9A23-4490-A57C-E78CAD63110E}"/>
    <cellStyle name="40% - Ênfase5 3 5 4" xfId="5325" xr:uid="{8B72C003-C379-433D-9E5D-1834CEEB3DBB}"/>
    <cellStyle name="40% - Ênfase5 3 6" xfId="1241" xr:uid="{B8187B40-5AC0-47A3-9F70-3BA952B1D3C4}"/>
    <cellStyle name="40% - Ênfase5 3 6 2" xfId="3356" xr:uid="{1B6909CA-BCF3-4770-AE19-30A599CCAD72}"/>
    <cellStyle name="40% - Ênfase5 3 6 2 2" xfId="7562" xr:uid="{FE4C297D-D3FA-4588-8332-F24E13744389}"/>
    <cellStyle name="40% - Ênfase5 3 6 3" xfId="5466" xr:uid="{C59968C3-B1A8-4916-A023-1FAC5601BFE9}"/>
    <cellStyle name="40% - Ênfase5 3 7" xfId="2292" xr:uid="{4973997A-750A-4CBC-9A27-BB52A85597E3}"/>
    <cellStyle name="40% - Ênfase5 3 7 2" xfId="6507" xr:uid="{73900AFD-ECDA-43F2-A93F-4B2F1D79CEA9}"/>
    <cellStyle name="40% - Ênfase5 3 8" xfId="4402" xr:uid="{7FE51A54-2966-46F2-9BEF-E4FF62AD02E0}"/>
    <cellStyle name="40% - Ênfase5 4" xfId="134" xr:uid="{28F169B0-FD9A-440D-84EF-4FA604401FBC}"/>
    <cellStyle name="40% - Ênfase5 4 2" xfId="408" xr:uid="{11F26B50-BE98-4F66-A81E-1943F167AE09}"/>
    <cellStyle name="40% - Ênfase5 4 2 2" xfId="871" xr:uid="{FA1B440C-6A63-41C6-AC45-7C62E81C4F7D}"/>
    <cellStyle name="40% - Ênfase5 4 2 2 2" xfId="1939" xr:uid="{D9146FB1-31F3-4438-9220-7736CFF3E645}"/>
    <cellStyle name="40% - Ênfase5 4 2 2 2 2" xfId="4045" xr:uid="{8620BAF0-ECF8-486D-AC97-4E0F5E52A5D2}"/>
    <cellStyle name="40% - Ênfase5 4 2 2 2 2 2" xfId="8251" xr:uid="{DC49383B-E094-46AA-ABD5-A875D306CC3B}"/>
    <cellStyle name="40% - Ênfase5 4 2 2 2 3" xfId="6155" xr:uid="{EE84777A-A771-499D-BA13-D9834B137D40}"/>
    <cellStyle name="40% - Ênfase5 4 2 2 3" xfId="2990" xr:uid="{E368A00E-38F5-4AEB-B617-095021D4E256}"/>
    <cellStyle name="40% - Ênfase5 4 2 2 3 2" xfId="7196" xr:uid="{DB25DC96-5072-4261-98E2-84E9641BE86B}"/>
    <cellStyle name="40% - Ênfase5 4 2 2 4" xfId="5100" xr:uid="{0A720BB4-5324-465C-A22D-F724D0A05DC7}"/>
    <cellStyle name="40% - Ênfase5 4 2 3" xfId="1485" xr:uid="{97A528C4-5A7B-41F5-ADE3-34D27EA0335F}"/>
    <cellStyle name="40% - Ênfase5 4 2 3 2" xfId="3591" xr:uid="{4A7286E4-1DAA-4F11-908F-DD052C27FAF6}"/>
    <cellStyle name="40% - Ênfase5 4 2 3 2 2" xfId="7797" xr:uid="{5BC57859-771F-4A34-A2B4-423CD1CABC0E}"/>
    <cellStyle name="40% - Ênfase5 4 2 3 3" xfId="5701" xr:uid="{2FE3A466-4D3D-4A60-B622-8A3EEE19880E}"/>
    <cellStyle name="40% - Ênfase5 4 2 4" xfId="2536" xr:uid="{4BDB1115-01D6-4E64-B137-135C8C364A30}"/>
    <cellStyle name="40% - Ênfase5 4 2 4 2" xfId="6742" xr:uid="{A19C3B74-17EB-436D-B512-4DE513DBF651}"/>
    <cellStyle name="40% - Ênfase5 4 2 5" xfId="4646" xr:uid="{879C24FD-EAA2-4DA5-8407-0E358B909A6E}"/>
    <cellStyle name="40% - Ênfase5 4 3" xfId="639" xr:uid="{959D5345-4B5E-4E0F-8695-58E4EA993C10}"/>
    <cellStyle name="40% - Ênfase5 4 3 2" xfId="1713" xr:uid="{8F08B826-63CB-437F-BBEF-20AAAFCDAF5E}"/>
    <cellStyle name="40% - Ênfase5 4 3 2 2" xfId="3819" xr:uid="{8AD6C77C-A086-4F6D-A9A6-321FD0A2D7C1}"/>
    <cellStyle name="40% - Ênfase5 4 3 2 2 2" xfId="8025" xr:uid="{4E2851FE-E1E4-42D9-8F48-D400059FB175}"/>
    <cellStyle name="40% - Ênfase5 4 3 2 3" xfId="5929" xr:uid="{D4751FBB-0D7F-426E-9152-86F9FBE84303}"/>
    <cellStyle name="40% - Ênfase5 4 3 3" xfId="2764" xr:uid="{F11C9436-B535-4D28-8A05-E0E721E038CD}"/>
    <cellStyle name="40% - Ênfase5 4 3 3 2" xfId="6970" xr:uid="{E742E6E2-7B56-45CD-838C-FCC76912DA0A}"/>
    <cellStyle name="40% - Ênfase5 4 3 4" xfId="4874" xr:uid="{775DE8BE-E4D1-4424-BA8E-FE70F001DA43}"/>
    <cellStyle name="40% - Ênfase5 4 4" xfId="1099" xr:uid="{E5D767D0-A521-4977-97D6-A7D263E318D6}"/>
    <cellStyle name="40% - Ênfase5 4 4 2" xfId="2166" xr:uid="{3BD88A05-2FD4-426D-AD7E-6AC53C10304D}"/>
    <cellStyle name="40% - Ênfase5 4 4 2 2" xfId="4272" xr:uid="{F0A87D56-CFD0-4EAB-8688-E326B8872592}"/>
    <cellStyle name="40% - Ênfase5 4 4 2 2 2" xfId="8478" xr:uid="{AB815F75-FD96-4301-9BC5-BBD478CA6557}"/>
    <cellStyle name="40% - Ênfase5 4 4 2 3" xfId="6382" xr:uid="{44AA5B11-AC69-4017-94A3-0051B537EBAA}"/>
    <cellStyle name="40% - Ênfase5 4 4 3" xfId="3217" xr:uid="{71FE0344-B22D-4D64-A574-5E18C0020350}"/>
    <cellStyle name="40% - Ênfase5 4 4 3 2" xfId="7423" xr:uid="{13C01481-0CC5-45B5-93C4-FC027EBE0907}"/>
    <cellStyle name="40% - Ênfase5 4 4 4" xfId="5327" xr:uid="{4ECB3A0E-7550-4EA3-B4BA-58E1C9DF1AF8}"/>
    <cellStyle name="40% - Ênfase5 4 5" xfId="1243" xr:uid="{91C1BBA1-C10D-49C7-B8A0-21408FF06652}"/>
    <cellStyle name="40% - Ênfase5 4 5 2" xfId="3358" xr:uid="{6EF2CB6D-6377-46D3-8258-381FD608B78A}"/>
    <cellStyle name="40% - Ênfase5 4 5 2 2" xfId="7564" xr:uid="{6F718FD0-EAD4-4FC8-82E1-A3F3F4F990A8}"/>
    <cellStyle name="40% - Ênfase5 4 5 3" xfId="5468" xr:uid="{A8B1A183-A3BC-4F35-8C07-4D722DB8EFA4}"/>
    <cellStyle name="40% - Ênfase5 4 6" xfId="2294" xr:uid="{978356EE-D7FB-47FE-9C38-63ED7783268D}"/>
    <cellStyle name="40% - Ênfase5 4 6 2" xfId="6509" xr:uid="{B1D03E69-E5C4-41E6-AF62-E7F12A217D24}"/>
    <cellStyle name="40% - Ênfase5 4 7" xfId="4404" xr:uid="{3428CBC5-9802-4681-948A-E6892AB3F3FB}"/>
    <cellStyle name="40% - Ênfase5 5" xfId="135" xr:uid="{C819EBF9-7DAE-4390-BD30-EDB327D0080A}"/>
    <cellStyle name="40% - Ênfase5 5 2" xfId="409" xr:uid="{FD11ECA9-9240-4A98-94CC-9BF73AB8B005}"/>
    <cellStyle name="40% - Ênfase5 5 2 2" xfId="872" xr:uid="{C7CDC00D-953A-483A-BA0D-29E8F94069A2}"/>
    <cellStyle name="40% - Ênfase5 5 2 2 2" xfId="1940" xr:uid="{D2EAAF2E-0578-48EF-84BF-977C45B995D4}"/>
    <cellStyle name="40% - Ênfase5 5 2 2 2 2" xfId="4046" xr:uid="{16704BCD-418F-4749-81EB-EC3994C77159}"/>
    <cellStyle name="40% - Ênfase5 5 2 2 2 2 2" xfId="8252" xr:uid="{726E5AF2-EAA2-46EA-90A9-3BC94F815236}"/>
    <cellStyle name="40% - Ênfase5 5 2 2 2 3" xfId="6156" xr:uid="{760B5E36-1992-41AF-BEBF-7E23AC8FC67B}"/>
    <cellStyle name="40% - Ênfase5 5 2 2 3" xfId="2991" xr:uid="{55EFB0C2-5E74-4751-8968-9C442366AEBF}"/>
    <cellStyle name="40% - Ênfase5 5 2 2 3 2" xfId="7197" xr:uid="{3FAFED1E-A3E2-48F9-9ADB-FB60C567C314}"/>
    <cellStyle name="40% - Ênfase5 5 2 2 4" xfId="5101" xr:uid="{90880AC2-A9F2-4F43-A9C2-6AD2803430E0}"/>
    <cellStyle name="40% - Ênfase5 5 2 3" xfId="1486" xr:uid="{37A4A465-40B1-470C-9C86-BA83A94F1EB6}"/>
    <cellStyle name="40% - Ênfase5 5 2 3 2" xfId="3592" xr:uid="{22884E52-5659-4DF0-A028-45226CEA0860}"/>
    <cellStyle name="40% - Ênfase5 5 2 3 2 2" xfId="7798" xr:uid="{F6E7CDD0-B0B8-4091-B7EF-FE6DF6619020}"/>
    <cellStyle name="40% - Ênfase5 5 2 3 3" xfId="5702" xr:uid="{43EFB639-848E-4C94-87AE-ED64ED36F5B9}"/>
    <cellStyle name="40% - Ênfase5 5 2 4" xfId="2537" xr:uid="{4F5E7D80-86C2-4854-8896-605D421F25DA}"/>
    <cellStyle name="40% - Ênfase5 5 2 4 2" xfId="6743" xr:uid="{881D6753-0C34-4DBE-A0AB-2E20AD5036E2}"/>
    <cellStyle name="40% - Ênfase5 5 2 5" xfId="4647" xr:uid="{99D86E5F-001F-4988-A1E7-456CA372A8C0}"/>
    <cellStyle name="40% - Ênfase5 5 3" xfId="640" xr:uid="{7CF92492-C076-4422-A535-B45F47BDFD57}"/>
    <cellStyle name="40% - Ênfase5 5 3 2" xfId="1714" xr:uid="{93C3BF1E-35B9-494F-AE1A-C7F38AE0C3CB}"/>
    <cellStyle name="40% - Ênfase5 5 3 2 2" xfId="3820" xr:uid="{70259E62-AA90-4C69-9DD7-452C046B14A7}"/>
    <cellStyle name="40% - Ênfase5 5 3 2 2 2" xfId="8026" xr:uid="{25EAC7F1-94F6-4305-B9F5-4CE81DD5918E}"/>
    <cellStyle name="40% - Ênfase5 5 3 2 3" xfId="5930" xr:uid="{572C6034-3216-48A5-8FB0-8D9F27A6E31B}"/>
    <cellStyle name="40% - Ênfase5 5 3 3" xfId="2765" xr:uid="{DB45EF04-F8E1-4D0E-9EC0-283CFB7BA388}"/>
    <cellStyle name="40% - Ênfase5 5 3 3 2" xfId="6971" xr:uid="{70EAE052-BB8D-4DDC-9D21-95DA18163870}"/>
    <cellStyle name="40% - Ênfase5 5 3 4" xfId="4875" xr:uid="{B310E276-B5B0-4C19-B75B-9975F596B370}"/>
    <cellStyle name="40% - Ênfase5 5 4" xfId="1100" xr:uid="{CF8DDAC0-52E3-4B62-9CE0-D4595ECA9359}"/>
    <cellStyle name="40% - Ênfase5 5 4 2" xfId="2167" xr:uid="{2F6C69DC-A101-4126-B131-7E0A262CE1CA}"/>
    <cellStyle name="40% - Ênfase5 5 4 2 2" xfId="4273" xr:uid="{AA070252-67A6-42A7-A31C-89C09820189C}"/>
    <cellStyle name="40% - Ênfase5 5 4 2 2 2" xfId="8479" xr:uid="{28345C3B-1209-470F-B037-2703AC3CC74D}"/>
    <cellStyle name="40% - Ênfase5 5 4 2 3" xfId="6383" xr:uid="{64E02303-E36E-4D2F-BCB5-89AEA734EC15}"/>
    <cellStyle name="40% - Ênfase5 5 4 3" xfId="3218" xr:uid="{854575A9-A5E5-43AA-8987-B527B7FA76D3}"/>
    <cellStyle name="40% - Ênfase5 5 4 3 2" xfId="7424" xr:uid="{3F0D1CBA-D70D-43E1-A02A-8A263426D6E9}"/>
    <cellStyle name="40% - Ênfase5 5 4 4" xfId="5328" xr:uid="{94C9474D-684F-4DE9-8928-F10D3D8ED8AA}"/>
    <cellStyle name="40% - Ênfase5 5 5" xfId="1244" xr:uid="{612C82C5-2260-4441-9BBA-E8FA7F6704A8}"/>
    <cellStyle name="40% - Ênfase5 5 5 2" xfId="3359" xr:uid="{216B6565-1571-4BD3-A777-C7CB4911871A}"/>
    <cellStyle name="40% - Ênfase5 5 5 2 2" xfId="7565" xr:uid="{EA67B39D-D01E-4F9F-B400-1849E9139EA4}"/>
    <cellStyle name="40% - Ênfase5 5 5 3" xfId="5469" xr:uid="{CA6A0F82-9315-4981-91A4-46E46B61A825}"/>
    <cellStyle name="40% - Ênfase5 5 6" xfId="2295" xr:uid="{1B497052-01E7-43BF-B982-C280168A84EA}"/>
    <cellStyle name="40% - Ênfase5 5 6 2" xfId="6510" xr:uid="{3622B191-DDB9-4B41-AD49-4DF6B8F9990D}"/>
    <cellStyle name="40% - Ênfase5 5 7" xfId="4405" xr:uid="{2BBC06C1-464D-49A5-AFF4-5A4F01C42FEC}"/>
    <cellStyle name="40% - Ênfase5 6" xfId="247" xr:uid="{E4FF6D73-0A8C-4843-AC3B-6542FFC6EB1D}"/>
    <cellStyle name="40% - Ênfase5 6 2" xfId="486" xr:uid="{0DF4CE16-6966-4A44-84C1-450D0349C74F}"/>
    <cellStyle name="40% - Ênfase5 6 2 2" xfId="948" xr:uid="{BEDC7E80-0ED0-4B74-8049-21A490B0BED9}"/>
    <cellStyle name="40% - Ênfase5 6 2 2 2" xfId="2016" xr:uid="{51E0BD13-EBA1-4E63-B27A-BC5C828D9A0A}"/>
    <cellStyle name="40% - Ênfase5 6 2 2 2 2" xfId="4122" xr:uid="{846D6A6A-172B-4ABF-A386-9E9DA08EE8FF}"/>
    <cellStyle name="40% - Ênfase5 6 2 2 2 2 2" xfId="8328" xr:uid="{72458713-4F5B-4C56-9672-6B304DB8574A}"/>
    <cellStyle name="40% - Ênfase5 6 2 2 2 3" xfId="6232" xr:uid="{D001458D-E2B7-477F-9635-1872BC741F36}"/>
    <cellStyle name="40% - Ênfase5 6 2 2 3" xfId="3067" xr:uid="{ABAD6A42-B1E1-49F2-A0B8-63A7E74C8FD6}"/>
    <cellStyle name="40% - Ênfase5 6 2 2 3 2" xfId="7273" xr:uid="{6C21275B-B49E-40F9-8105-AFE83CBEEBCD}"/>
    <cellStyle name="40% - Ênfase5 6 2 2 4" xfId="5177" xr:uid="{BA2289CE-9F1D-41FA-85ED-363345A98F6C}"/>
    <cellStyle name="40% - Ênfase5 6 2 3" xfId="1562" xr:uid="{0EEB86D0-830E-41C1-9E4F-6884C71EC962}"/>
    <cellStyle name="40% - Ênfase5 6 2 3 2" xfId="3668" xr:uid="{84652993-E418-4A96-965F-38529E4433AB}"/>
    <cellStyle name="40% - Ênfase5 6 2 3 2 2" xfId="7874" xr:uid="{1E626587-9990-4B30-AA01-A94ECFB1F587}"/>
    <cellStyle name="40% - Ênfase5 6 2 3 3" xfId="5778" xr:uid="{FA077649-A3A7-4613-8C97-CCF2E31670F3}"/>
    <cellStyle name="40% - Ênfase5 6 2 4" xfId="2613" xr:uid="{FE76E56D-CB7F-4699-948D-CFBF47194238}"/>
    <cellStyle name="40% - Ênfase5 6 2 4 2" xfId="6819" xr:uid="{BE82F68A-F209-419A-93D5-D3D7BC23C3E7}"/>
    <cellStyle name="40% - Ênfase5 6 2 5" xfId="4723" xr:uid="{1379B510-AD00-4E33-A81F-AF16797140F9}"/>
    <cellStyle name="40% - Ênfase5 6 3" xfId="715" xr:uid="{6FA6CE7B-DB8A-4E98-817B-782BE7527896}"/>
    <cellStyle name="40% - Ênfase5 6 3 2" xfId="1784" xr:uid="{C95ABD76-A37A-4F6A-B88F-DA843449E3BB}"/>
    <cellStyle name="40% - Ênfase5 6 3 2 2" xfId="3890" xr:uid="{5ACEFEF5-3CE9-4AE7-B81F-877DDC501A8C}"/>
    <cellStyle name="40% - Ênfase5 6 3 2 2 2" xfId="8096" xr:uid="{F3A51F40-91AB-40A2-919E-35FAAA8C92C2}"/>
    <cellStyle name="40% - Ênfase5 6 3 2 3" xfId="6000" xr:uid="{E0A1066D-3F10-467D-8497-B3DA1008B042}"/>
    <cellStyle name="40% - Ênfase5 6 3 3" xfId="2835" xr:uid="{C02E6FAE-B260-4280-ADD4-FC18D056AA35}"/>
    <cellStyle name="40% - Ênfase5 6 3 3 2" xfId="7041" xr:uid="{5F302998-38F3-45F0-A39B-62B23705C0C4}"/>
    <cellStyle name="40% - Ênfase5 6 3 4" xfId="4945" xr:uid="{C415C274-5346-4DF3-8C1E-E206CC90F0EE}"/>
    <cellStyle name="40% - Ênfase5 6 4" xfId="1329" xr:uid="{AA13FA39-2E14-4288-95F6-5CCA0FC5B169}"/>
    <cellStyle name="40% - Ênfase5 6 4 2" xfId="3435" xr:uid="{CCA23FE8-B082-4D7B-AE47-D6B483F0C729}"/>
    <cellStyle name="40% - Ênfase5 6 4 2 2" xfId="7641" xr:uid="{0DE9BABC-B9D5-45C1-8AB5-A80E41DB7DC9}"/>
    <cellStyle name="40% - Ênfase5 6 4 3" xfId="5545" xr:uid="{BAAACC6E-BEEF-46B8-B4F2-1AB84DD32D9E}"/>
    <cellStyle name="40% - Ênfase5 6 5" xfId="2380" xr:uid="{35D69CD5-0C91-40C8-B155-DE2178A20C93}"/>
    <cellStyle name="40% - Ênfase5 6 5 2" xfId="6586" xr:uid="{DCE62AB4-4CAF-4A41-82B8-6B92F813873E}"/>
    <cellStyle name="40% - Ênfase5 6 6" xfId="4490" xr:uid="{8CD77CE8-6C4B-4B04-AE3D-55A0ABCDD06E}"/>
    <cellStyle name="40% - Ênfase5 7" xfId="261" xr:uid="{B7CD4626-C7B9-45DF-A584-39878604A169}"/>
    <cellStyle name="40% - Ênfase5 7 2" xfId="500" xr:uid="{0E6417BD-8523-4F3A-BDE2-5726B8494798}"/>
    <cellStyle name="40% - Ênfase5 7 2 2" xfId="962" xr:uid="{EB39CDEE-AC93-47C6-96ED-EFFF6E95BAE1}"/>
    <cellStyle name="40% - Ênfase5 7 2 2 2" xfId="2030" xr:uid="{05BA81BD-C4D4-4C94-9CF4-81EF17B7C14A}"/>
    <cellStyle name="40% - Ênfase5 7 2 2 2 2" xfId="4136" xr:uid="{FC206552-E8A2-4D61-ACAC-DE86D8E2A177}"/>
    <cellStyle name="40% - Ênfase5 7 2 2 2 2 2" xfId="8342" xr:uid="{509E121C-A7AC-487C-AE57-ECC3476C7E45}"/>
    <cellStyle name="40% - Ênfase5 7 2 2 2 3" xfId="6246" xr:uid="{D184CE62-352B-43F3-BC1D-C4303E36AE0B}"/>
    <cellStyle name="40% - Ênfase5 7 2 2 3" xfId="3081" xr:uid="{455C8AC7-2F82-4252-A87D-D153A1197A88}"/>
    <cellStyle name="40% - Ênfase5 7 2 2 3 2" xfId="7287" xr:uid="{926B7DBF-67F6-494E-BACB-23A315F38031}"/>
    <cellStyle name="40% - Ênfase5 7 2 2 4" xfId="5191" xr:uid="{CCAAB3A5-D04B-4CB9-97A5-5B149C73E82B}"/>
    <cellStyle name="40% - Ênfase5 7 2 3" xfId="1576" xr:uid="{45B98298-D344-4FA2-9E5E-2C4D5D49A7CA}"/>
    <cellStyle name="40% - Ênfase5 7 2 3 2" xfId="3682" xr:uid="{D15BDBE5-B92C-461F-A406-CAF49935C31B}"/>
    <cellStyle name="40% - Ênfase5 7 2 3 2 2" xfId="7888" xr:uid="{51DF82AF-8F14-45A4-B3FC-E81D01D30D1D}"/>
    <cellStyle name="40% - Ênfase5 7 2 3 3" xfId="5792" xr:uid="{CC449847-3B2C-491A-B323-0268EBAFEFDA}"/>
    <cellStyle name="40% - Ênfase5 7 2 4" xfId="2627" xr:uid="{BC1239A0-A617-482E-AA8B-3E222EB94888}"/>
    <cellStyle name="40% - Ênfase5 7 2 4 2" xfId="6833" xr:uid="{F6EE0A0B-0BC9-48E5-8378-B912C62C87AB}"/>
    <cellStyle name="40% - Ênfase5 7 2 5" xfId="4737" xr:uid="{5426A228-3B73-425A-8FF2-877CB0F16F45}"/>
    <cellStyle name="40% - Ênfase5 7 3" xfId="729" xr:uid="{087C5AB9-2931-40E6-A537-89B7350B5BBE}"/>
    <cellStyle name="40% - Ênfase5 7 3 2" xfId="1798" xr:uid="{162C590E-2C6F-4731-AFA1-134A84663845}"/>
    <cellStyle name="40% - Ênfase5 7 3 2 2" xfId="3904" xr:uid="{F2BBFB06-C0E6-4675-9D2B-452F77BE3F62}"/>
    <cellStyle name="40% - Ênfase5 7 3 2 2 2" xfId="8110" xr:uid="{1344C1BE-626F-43A6-BCA7-FA71230CE119}"/>
    <cellStyle name="40% - Ênfase5 7 3 2 3" xfId="6014" xr:uid="{F1D0D9FF-974C-48B8-9EE9-7E87FA82B8A9}"/>
    <cellStyle name="40% - Ênfase5 7 3 3" xfId="2849" xr:uid="{69FD10BF-BA59-4734-8FB3-1E7ECA568758}"/>
    <cellStyle name="40% - Ênfase5 7 3 3 2" xfId="7055" xr:uid="{6CCFBDE8-A5CF-4EA6-AB9C-3DFC3D7B83CD}"/>
    <cellStyle name="40% - Ênfase5 7 3 4" xfId="4959" xr:uid="{0EBD2377-6D40-4299-9432-4A0D5D133D99}"/>
    <cellStyle name="40% - Ênfase5 7 4" xfId="1343" xr:uid="{6DADEF2A-464E-43C4-B9C6-21FB967EB3B2}"/>
    <cellStyle name="40% - Ênfase5 7 4 2" xfId="3449" xr:uid="{6B55B29D-EE4F-47B9-A778-D1AE2F78D76C}"/>
    <cellStyle name="40% - Ênfase5 7 4 2 2" xfId="7655" xr:uid="{12C60BCB-D42E-47F4-9D53-749BB861F45C}"/>
    <cellStyle name="40% - Ênfase5 7 4 3" xfId="5559" xr:uid="{D445DD7F-AEF4-4553-B29C-F73635A8AE03}"/>
    <cellStyle name="40% - Ênfase5 7 5" xfId="2394" xr:uid="{B78F1661-4389-4446-9305-6CA066343A02}"/>
    <cellStyle name="40% - Ênfase5 7 5 2" xfId="6600" xr:uid="{FE820FBD-E2B4-4523-A052-D3F6CB3499C0}"/>
    <cellStyle name="40% - Ênfase5 7 6" xfId="4504" xr:uid="{03314C54-506A-4CC8-B3C4-59ED7F46C030}"/>
    <cellStyle name="40% - Ênfase5 8" xfId="275" xr:uid="{24493FED-2CCA-42CE-9758-03FC881DF81F}"/>
    <cellStyle name="40% - Ênfase5 8 2" xfId="514" xr:uid="{91CA532C-E5DB-4E54-A930-E40BD2007BAE}"/>
    <cellStyle name="40% - Ênfase5 8 2 2" xfId="976" xr:uid="{8A65C330-4A9C-4AC7-BC47-BFAF42141786}"/>
    <cellStyle name="40% - Ênfase5 8 2 2 2" xfId="2044" xr:uid="{22454902-55CD-4801-B65E-D7B3E55780EA}"/>
    <cellStyle name="40% - Ênfase5 8 2 2 2 2" xfId="4150" xr:uid="{79FAFEAB-749B-4810-9403-C2C8953D2BD7}"/>
    <cellStyle name="40% - Ênfase5 8 2 2 2 2 2" xfId="8356" xr:uid="{B15C59CE-D3EE-435C-B9D6-8E8D4E3C6B60}"/>
    <cellStyle name="40% - Ênfase5 8 2 2 2 3" xfId="6260" xr:uid="{187E01E9-D426-42F3-99CB-D87A4FA4DF77}"/>
    <cellStyle name="40% - Ênfase5 8 2 2 3" xfId="3095" xr:uid="{A743AE71-5864-45B5-B1FD-7673FEA0CC47}"/>
    <cellStyle name="40% - Ênfase5 8 2 2 3 2" xfId="7301" xr:uid="{CBC16362-D431-416E-AADD-CA2771C3D764}"/>
    <cellStyle name="40% - Ênfase5 8 2 2 4" xfId="5205" xr:uid="{5269280D-DE09-4AEE-B8BE-B95E8285B176}"/>
    <cellStyle name="40% - Ênfase5 8 2 3" xfId="1590" xr:uid="{7261C532-753B-436D-9E92-59476CD48623}"/>
    <cellStyle name="40% - Ênfase5 8 2 3 2" xfId="3696" xr:uid="{578E44A1-6138-4F2A-BFD9-2479C1A3516C}"/>
    <cellStyle name="40% - Ênfase5 8 2 3 2 2" xfId="7902" xr:uid="{9DA667CF-5DF2-4287-BA36-7D2E08D701C6}"/>
    <cellStyle name="40% - Ênfase5 8 2 3 3" xfId="5806" xr:uid="{900BCDD6-20BC-4BA6-AB35-B37D68C32C90}"/>
    <cellStyle name="40% - Ênfase5 8 2 4" xfId="2641" xr:uid="{0C8B2CEA-FC86-46EC-B999-4104AE8A891E}"/>
    <cellStyle name="40% - Ênfase5 8 2 4 2" xfId="6847" xr:uid="{8673BC51-9EE5-4FBD-B77A-17F4F1F4A7FD}"/>
    <cellStyle name="40% - Ênfase5 8 2 5" xfId="4751" xr:uid="{20ED5A14-712F-47D6-93BB-DD2C8780A3A6}"/>
    <cellStyle name="40% - Ênfase5 8 3" xfId="743" xr:uid="{4A1E9D8F-E7A8-42A0-B161-42DCE6F6522A}"/>
    <cellStyle name="40% - Ênfase5 8 3 2" xfId="1812" xr:uid="{C2EEA4CF-866A-4F5F-AD8F-5D556E3C4240}"/>
    <cellStyle name="40% - Ênfase5 8 3 2 2" xfId="3918" xr:uid="{C699B82E-3B7D-43CE-91B7-186B2F7AD2A4}"/>
    <cellStyle name="40% - Ênfase5 8 3 2 2 2" xfId="8124" xr:uid="{5EF4CDF9-69F3-40C6-81AB-7779B2710868}"/>
    <cellStyle name="40% - Ênfase5 8 3 2 3" xfId="6028" xr:uid="{9425BC06-ECDB-4A36-9C3D-C4082D541249}"/>
    <cellStyle name="40% - Ênfase5 8 3 3" xfId="2863" xr:uid="{1B45D7F1-4ADB-4D93-A990-B6497DF7322F}"/>
    <cellStyle name="40% - Ênfase5 8 3 3 2" xfId="7069" xr:uid="{3C13E75B-70AF-40F0-BF33-4015798E733D}"/>
    <cellStyle name="40% - Ênfase5 8 3 4" xfId="4973" xr:uid="{E444EF20-9E78-45B8-B1B3-E9D48CA9950F}"/>
    <cellStyle name="40% - Ênfase5 8 4" xfId="1357" xr:uid="{0A8E1E75-726E-4DB9-A70F-5361F6A19B81}"/>
    <cellStyle name="40% - Ênfase5 8 4 2" xfId="3463" xr:uid="{1F822DB3-1A09-4C26-89AE-B144DAADEC08}"/>
    <cellStyle name="40% - Ênfase5 8 4 2 2" xfId="7669" xr:uid="{B86E5459-34FA-40DB-99CD-7DE986818FF6}"/>
    <cellStyle name="40% - Ênfase5 8 4 3" xfId="5573" xr:uid="{3F8C2715-336A-4B21-843F-535B5C4E57EB}"/>
    <cellStyle name="40% - Ênfase5 8 5" xfId="2408" xr:uid="{E1C3FCA0-8F7D-4F89-819F-E39E1DBECA29}"/>
    <cellStyle name="40% - Ênfase5 8 5 2" xfId="6614" xr:uid="{B2053BBC-2325-442E-81E8-A4D83B7F744E}"/>
    <cellStyle name="40% - Ênfase5 8 6" xfId="4518" xr:uid="{A9411F31-2435-440F-9481-896AB594AF96}"/>
    <cellStyle name="40% - Ênfase5 9" xfId="289" xr:uid="{5F9EC527-CF0D-45D0-836D-7623B477ADCE}"/>
    <cellStyle name="40% - Ênfase5 9 2" xfId="528" xr:uid="{F26A13B4-928F-494F-A807-B27675A19876}"/>
    <cellStyle name="40% - Ênfase5 9 2 2" xfId="990" xr:uid="{A27AFD8C-7007-4F7F-8759-FBD2F5347A86}"/>
    <cellStyle name="40% - Ênfase5 9 2 2 2" xfId="2058" xr:uid="{4791063F-42A8-4290-8437-6F0F4CB32168}"/>
    <cellStyle name="40% - Ênfase5 9 2 2 2 2" xfId="4164" xr:uid="{C042128F-E31B-4ED5-BB31-75A6D9B41D04}"/>
    <cellStyle name="40% - Ênfase5 9 2 2 2 2 2" xfId="8370" xr:uid="{70749DC0-2839-4D93-BF37-0FD6D0493487}"/>
    <cellStyle name="40% - Ênfase5 9 2 2 2 3" xfId="6274" xr:uid="{F4328842-FD3D-4342-ADE5-B053A87DF5D1}"/>
    <cellStyle name="40% - Ênfase5 9 2 2 3" xfId="3109" xr:uid="{80538B11-2845-47E6-A19A-45823942EC6B}"/>
    <cellStyle name="40% - Ênfase5 9 2 2 3 2" xfId="7315" xr:uid="{87E7D88E-E490-474B-8410-A93107909804}"/>
    <cellStyle name="40% - Ênfase5 9 2 2 4" xfId="5219" xr:uid="{79D0DDC9-5834-461A-BAF3-8C4475774510}"/>
    <cellStyle name="40% - Ênfase5 9 2 3" xfId="1604" xr:uid="{282EED9E-0E0E-49B8-89EA-96DC6417FCCD}"/>
    <cellStyle name="40% - Ênfase5 9 2 3 2" xfId="3710" xr:uid="{DA68D320-C935-40F5-904C-919B79B1D14E}"/>
    <cellStyle name="40% - Ênfase5 9 2 3 2 2" xfId="7916" xr:uid="{F56CE6FC-BAC5-47B6-9536-249511CC483F}"/>
    <cellStyle name="40% - Ênfase5 9 2 3 3" xfId="5820" xr:uid="{1912B025-01AD-4CA4-86AA-0F2B0E044C16}"/>
    <cellStyle name="40% - Ênfase5 9 2 4" xfId="2655" xr:uid="{D17FC4B6-3390-4313-A744-85AD8690BA08}"/>
    <cellStyle name="40% - Ênfase5 9 2 4 2" xfId="6861" xr:uid="{BB3DFF4A-2FD0-4861-8226-52ECF83882CB}"/>
    <cellStyle name="40% - Ênfase5 9 2 5" xfId="4765" xr:uid="{E5FAB1F4-E01E-4A75-9E9D-75C851C8ED18}"/>
    <cellStyle name="40% - Ênfase5 9 3" xfId="757" xr:uid="{08AAF512-019F-4DE9-85E9-2DF9FAD5F479}"/>
    <cellStyle name="40% - Ênfase5 9 3 2" xfId="1826" xr:uid="{0303D1A3-7206-4F2F-B224-839C04519842}"/>
    <cellStyle name="40% - Ênfase5 9 3 2 2" xfId="3932" xr:uid="{7F9B1AF1-FFC7-4D0D-876A-80CC9F4BBC81}"/>
    <cellStyle name="40% - Ênfase5 9 3 2 2 2" xfId="8138" xr:uid="{63984CB0-BD28-4921-A33C-F0BEB2D33F81}"/>
    <cellStyle name="40% - Ênfase5 9 3 2 3" xfId="6042" xr:uid="{01142BE4-F185-4F81-ABC7-C485511342D1}"/>
    <cellStyle name="40% - Ênfase5 9 3 3" xfId="2877" xr:uid="{825ED0C7-7301-4DF3-93FC-478DCEA05119}"/>
    <cellStyle name="40% - Ênfase5 9 3 3 2" xfId="7083" xr:uid="{31446D10-75C0-494C-A463-2A47747D2A89}"/>
    <cellStyle name="40% - Ênfase5 9 3 4" xfId="4987" xr:uid="{C2116D77-F4DB-47EA-A848-AF36E9A202A1}"/>
    <cellStyle name="40% - Ênfase5 9 4" xfId="1371" xr:uid="{3D95EA12-8973-48EC-968F-B9587DBF3B82}"/>
    <cellStyle name="40% - Ênfase5 9 4 2" xfId="3477" xr:uid="{3FBC24DD-250D-441F-956F-8C852299898C}"/>
    <cellStyle name="40% - Ênfase5 9 4 2 2" xfId="7683" xr:uid="{EF268E94-D484-4026-A8B4-D24510C82301}"/>
    <cellStyle name="40% - Ênfase5 9 4 3" xfId="5587" xr:uid="{6FED7182-7C96-4CC0-93B5-74344F55FA6C}"/>
    <cellStyle name="40% - Ênfase5 9 5" xfId="2422" xr:uid="{9E0A4D42-2007-4A3B-9432-64A5A5DE579B}"/>
    <cellStyle name="40% - Ênfase5 9 5 2" xfId="6628" xr:uid="{C5764200-CE00-4275-AF36-26FCE1F00C0E}"/>
    <cellStyle name="40% - Ênfase5 9 6" xfId="4532" xr:uid="{B82D3495-B305-47D1-83FF-1DF34A74397A}"/>
    <cellStyle name="40% - Ênfase6 10" xfId="316" xr:uid="{580363DD-F389-4C89-806B-1C14C4248B8E}"/>
    <cellStyle name="40% - Ênfase6 10 2" xfId="553" xr:uid="{DA51DFD7-D1B8-450A-B7F1-1C4FD692236B}"/>
    <cellStyle name="40% - Ênfase6 10 2 2" xfId="1015" xr:uid="{F506C4CB-7686-4A1F-A111-0E291798A505}"/>
    <cellStyle name="40% - Ênfase6 10 2 2 2" xfId="2083" xr:uid="{91384F30-BCF2-44D0-A132-8DFA1BEEA214}"/>
    <cellStyle name="40% - Ênfase6 10 2 2 2 2" xfId="4189" xr:uid="{A16D4A7A-4E46-4490-BB05-73D5A95F5631}"/>
    <cellStyle name="40% - Ênfase6 10 2 2 2 2 2" xfId="8395" xr:uid="{CDECBCCA-CBAB-44C7-9458-82F57F7903E2}"/>
    <cellStyle name="40% - Ênfase6 10 2 2 2 3" xfId="6299" xr:uid="{4358FA00-3439-4021-BE98-7C23720AD31E}"/>
    <cellStyle name="40% - Ênfase6 10 2 2 3" xfId="3134" xr:uid="{2CCEDC99-2266-45A0-93AF-C79DDCBC9313}"/>
    <cellStyle name="40% - Ênfase6 10 2 2 3 2" xfId="7340" xr:uid="{AF027395-2DC5-4021-AEF9-ABDBB8B9B580}"/>
    <cellStyle name="40% - Ênfase6 10 2 2 4" xfId="5244" xr:uid="{63376BCA-69DA-4C29-932B-A77A72F0308D}"/>
    <cellStyle name="40% - Ênfase6 10 2 3" xfId="1629" xr:uid="{EA225404-4321-45C5-BCFB-35B22DFDE265}"/>
    <cellStyle name="40% - Ênfase6 10 2 3 2" xfId="3735" xr:uid="{585D435E-67D4-46FB-BBED-4AD3E5DAA2C0}"/>
    <cellStyle name="40% - Ênfase6 10 2 3 2 2" xfId="7941" xr:uid="{5FD9E05E-9629-48E9-B2F9-44C0D8B0E990}"/>
    <cellStyle name="40% - Ênfase6 10 2 3 3" xfId="5845" xr:uid="{CB111487-AD21-4E0A-8481-3C70F11368A6}"/>
    <cellStyle name="40% - Ênfase6 10 2 4" xfId="2680" xr:uid="{228E7108-DF2B-4F5D-BB95-DB34601DAB74}"/>
    <cellStyle name="40% - Ênfase6 10 2 4 2" xfId="6886" xr:uid="{E6BF4D70-1E33-49AD-8B27-303AC6CAE93F}"/>
    <cellStyle name="40% - Ênfase6 10 2 5" xfId="4790" xr:uid="{6B8809FB-2547-40A7-9674-D1EA9AEABD0E}"/>
    <cellStyle name="40% - Ênfase6 10 3" xfId="782" xr:uid="{0E6DA756-36F8-467C-8DB3-915CFDE898C0}"/>
    <cellStyle name="40% - Ênfase6 10 3 2" xfId="1851" xr:uid="{CCF8DD30-B7BE-4141-85DD-46D055B4FDC8}"/>
    <cellStyle name="40% - Ênfase6 10 3 2 2" xfId="3957" xr:uid="{FBDA0D71-944E-4C11-9CB0-5617DFC75D3D}"/>
    <cellStyle name="40% - Ênfase6 10 3 2 2 2" xfId="8163" xr:uid="{0F094A09-1361-4F26-A3D4-FE48CB1790F3}"/>
    <cellStyle name="40% - Ênfase6 10 3 2 3" xfId="6067" xr:uid="{08888585-F367-4C16-AE38-6CADAA76A34B}"/>
    <cellStyle name="40% - Ênfase6 10 3 3" xfId="2902" xr:uid="{9A4EA0BD-6551-474B-BF4C-D8BE517AE938}"/>
    <cellStyle name="40% - Ênfase6 10 3 3 2" xfId="7108" xr:uid="{48BFA977-2319-41DC-A08F-2093AA60CABB}"/>
    <cellStyle name="40% - Ênfase6 10 3 4" xfId="5012" xr:uid="{FAFB2935-AC6F-4451-A6B5-98EBF8153B25}"/>
    <cellStyle name="40% - Ênfase6 10 4" xfId="1396" xr:uid="{68CEDD57-5394-4967-A5F1-C3880951E57D}"/>
    <cellStyle name="40% - Ênfase6 10 4 2" xfId="3502" xr:uid="{1FF2E467-D69B-4F4B-9B4E-2127E12F469E}"/>
    <cellStyle name="40% - Ênfase6 10 4 2 2" xfId="7708" xr:uid="{6EBC6560-D78E-405F-804F-7E85583B0BC3}"/>
    <cellStyle name="40% - Ênfase6 10 4 3" xfId="5612" xr:uid="{BC662C6B-AC7F-4BB1-8E51-1B9CDFB073AB}"/>
    <cellStyle name="40% - Ênfase6 10 5" xfId="2447" xr:uid="{D365BFDB-C436-45A1-A9C0-E6044AC85914}"/>
    <cellStyle name="40% - Ênfase6 10 5 2" xfId="6653" xr:uid="{DA436B0B-34BE-484B-896F-FFBF89FBAB34}"/>
    <cellStyle name="40% - Ênfase6 10 6" xfId="4557" xr:uid="{B9DEC07A-7413-4DA2-9AD2-B5AE3F38A7EB}"/>
    <cellStyle name="40% - Ênfase6 11" xfId="336" xr:uid="{DC14AD2E-3D5A-4D94-8D00-988DFAAC87D8}"/>
    <cellStyle name="40% - Ênfase6 11 2" xfId="800" xr:uid="{592BFB94-B4D2-42A0-9F3A-1DB947479E25}"/>
    <cellStyle name="40% - Ênfase6 11 2 2" xfId="1869" xr:uid="{0158C254-53F9-480A-AF89-306D48BB132F}"/>
    <cellStyle name="40% - Ênfase6 11 2 2 2" xfId="3975" xr:uid="{6204E233-18D7-41AC-B6DB-5658E6A19A85}"/>
    <cellStyle name="40% - Ênfase6 11 2 2 2 2" xfId="8181" xr:uid="{E96482EC-2CB5-46A7-8EA9-52CC2538DC06}"/>
    <cellStyle name="40% - Ênfase6 11 2 2 3" xfId="6085" xr:uid="{05600085-9799-4998-9271-FA9E68461ABB}"/>
    <cellStyle name="40% - Ênfase6 11 2 3" xfId="2920" xr:uid="{80E4C49A-3E11-46A0-BCC0-3E516C8424CC}"/>
    <cellStyle name="40% - Ênfase6 11 2 3 2" xfId="7126" xr:uid="{0EA54925-61B8-4AAB-9FD6-EDC251524981}"/>
    <cellStyle name="40% - Ênfase6 11 2 4" xfId="5030" xr:uid="{C110AAC3-8A8F-4594-B7E6-937626306C52}"/>
    <cellStyle name="40% - Ênfase6 11 3" xfId="1415" xr:uid="{AA24981A-58C1-4B89-B32D-DCC2A792D02E}"/>
    <cellStyle name="40% - Ênfase6 11 3 2" xfId="3521" xr:uid="{5DFE78D7-147B-478F-BA3F-5B6AB22DC742}"/>
    <cellStyle name="40% - Ênfase6 11 3 2 2" xfId="7727" xr:uid="{91914CF8-1906-4CA6-BD30-341DE6892454}"/>
    <cellStyle name="40% - Ênfase6 11 3 3" xfId="5631" xr:uid="{DE0E977C-96AA-4BFA-A040-CCF810254F82}"/>
    <cellStyle name="40% - Ênfase6 11 4" xfId="2466" xr:uid="{566A9F27-4BE6-436D-BE5F-D973C5DF842D}"/>
    <cellStyle name="40% - Ênfase6 11 4 2" xfId="6672" xr:uid="{8260ACB7-8186-4E56-BF9D-8BEC17D7A6E7}"/>
    <cellStyle name="40% - Ênfase6 11 5" xfId="4576" xr:uid="{EA2E1094-F93C-4EED-AB03-B013EFE8E5AA}"/>
    <cellStyle name="40% - Ênfase6 12" xfId="701" xr:uid="{123CC75E-9D22-4C8D-B287-4763756B969A}"/>
    <cellStyle name="40% - Ênfase6 12 2" xfId="1770" xr:uid="{FBB24ECA-9D11-4081-A2AE-92DAABB011B6}"/>
    <cellStyle name="40% - Ênfase6 12 2 2" xfId="3876" xr:uid="{EF3424F0-3559-4DE1-B21E-627F8274D035}"/>
    <cellStyle name="40% - Ênfase6 12 2 2 2" xfId="8082" xr:uid="{2A579A8F-8607-44F4-B2E3-B64E5F6C6BCE}"/>
    <cellStyle name="40% - Ênfase6 12 2 3" xfId="5986" xr:uid="{B4558BE1-08BF-4530-8524-0517337DE87F}"/>
    <cellStyle name="40% - Ênfase6 12 3" xfId="2821" xr:uid="{0A3DF126-E37A-4C2F-B872-F5F97C36B29F}"/>
    <cellStyle name="40% - Ênfase6 12 3 2" xfId="7027" xr:uid="{7E7341DB-185D-4DC5-BD50-C0F4F7EFF29F}"/>
    <cellStyle name="40% - Ênfase6 12 4" xfId="4931" xr:uid="{ADD398EB-10F4-4D5D-997A-28097B64D21D}"/>
    <cellStyle name="40% - Ênfase6 13" xfId="1172" xr:uid="{D5505E0D-4A09-461C-8522-67D9CB763829}"/>
    <cellStyle name="40% - Ênfase6 13 2" xfId="3288" xr:uid="{986CC007-4FFB-4096-84EE-0DA98A5362C9}"/>
    <cellStyle name="40% - Ênfase6 13 2 2" xfId="7494" xr:uid="{482EC4A1-1D62-4FAB-9831-B6B1A5C3692C}"/>
    <cellStyle name="40% - Ênfase6 13 3" xfId="5398" xr:uid="{A528DFF0-B38A-44F8-B5A9-7A8F60CA6FF4}"/>
    <cellStyle name="40% - Ênfase6 14" xfId="2223" xr:uid="{85786AB6-6959-4266-B977-01331C5D346B}"/>
    <cellStyle name="40% - Ênfase6 14 2" xfId="6439" xr:uid="{48C0E471-6BE1-441A-B7E4-384B0281C701}"/>
    <cellStyle name="40% - Ênfase6 15" xfId="4331" xr:uid="{7D1D674C-BE36-4AE4-8213-0B0720E22D4E}"/>
    <cellStyle name="40% - Ênfase6 2" xfId="136" xr:uid="{079A86D8-4B19-4275-BFE8-03CB25CFEE9C}"/>
    <cellStyle name="40% - Ênfase6 2 2" xfId="137" xr:uid="{F312E8A3-B8F5-414F-88CA-1DCAF8F881A2}"/>
    <cellStyle name="40% - Ênfase6 2 2 2" xfId="411" xr:uid="{DC140F41-9AFA-4A2C-9ECF-F5F1BC794C41}"/>
    <cellStyle name="40% - Ênfase6 2 2 2 2" xfId="874" xr:uid="{BC84E84C-9DCE-4C9D-9912-513756C443C0}"/>
    <cellStyle name="40% - Ênfase6 2 2 2 2 2" xfId="1942" xr:uid="{9C8928E3-EBA9-4811-B9E7-3A3A5A42F526}"/>
    <cellStyle name="40% - Ênfase6 2 2 2 2 2 2" xfId="4048" xr:uid="{6F2276B8-601F-4127-8B53-06C4D71201B2}"/>
    <cellStyle name="40% - Ênfase6 2 2 2 2 2 2 2" xfId="8254" xr:uid="{203AF4B5-0E77-434A-9DFB-39B7CD763F9D}"/>
    <cellStyle name="40% - Ênfase6 2 2 2 2 2 3" xfId="6158" xr:uid="{14FEDEF4-FD39-4EA8-9944-0EC7E5628A27}"/>
    <cellStyle name="40% - Ênfase6 2 2 2 2 3" xfId="2993" xr:uid="{EFDC04A5-4218-4067-9C32-5E007D457636}"/>
    <cellStyle name="40% - Ênfase6 2 2 2 2 3 2" xfId="7199" xr:uid="{69EFFBAC-6EB9-4724-82FC-FB1F89A34829}"/>
    <cellStyle name="40% - Ênfase6 2 2 2 2 4" xfId="5103" xr:uid="{4497A21C-D64B-4DAF-A12D-954522F1E54C}"/>
    <cellStyle name="40% - Ênfase6 2 2 2 3" xfId="1488" xr:uid="{F6CA0C57-1291-4725-9B50-45AE7E18EB4C}"/>
    <cellStyle name="40% - Ênfase6 2 2 2 3 2" xfId="3594" xr:uid="{CFF57BE3-C9B0-4433-9D3D-1728969CFAFF}"/>
    <cellStyle name="40% - Ênfase6 2 2 2 3 2 2" xfId="7800" xr:uid="{226812B1-46A1-43CE-9560-F5A491D5324E}"/>
    <cellStyle name="40% - Ênfase6 2 2 2 3 3" xfId="5704" xr:uid="{33591592-EE5C-4327-802E-BFD5A11FC944}"/>
    <cellStyle name="40% - Ênfase6 2 2 2 4" xfId="2539" xr:uid="{D67E36CF-4DD4-4701-AD54-10FD21CB5E88}"/>
    <cellStyle name="40% - Ênfase6 2 2 2 4 2" xfId="6745" xr:uid="{576EFDC4-4B42-4DF9-935B-8AB07C443DBA}"/>
    <cellStyle name="40% - Ênfase6 2 2 2 5" xfId="4649" xr:uid="{48F639A7-7ADB-4CD6-B5B1-C03603211E1F}"/>
    <cellStyle name="40% - Ênfase6 2 2 3" xfId="642" xr:uid="{59E189A9-2814-4FC0-B140-801563D5D882}"/>
    <cellStyle name="40% - Ênfase6 2 2 3 2" xfId="1716" xr:uid="{157225A3-FE00-43A6-AF97-F5F0697F9875}"/>
    <cellStyle name="40% - Ênfase6 2 2 3 2 2" xfId="3822" xr:uid="{E6F0FA87-AFBD-4982-968E-A8D4099826FA}"/>
    <cellStyle name="40% - Ênfase6 2 2 3 2 2 2" xfId="8028" xr:uid="{3100208D-DBD4-43C0-BC82-B06116B00376}"/>
    <cellStyle name="40% - Ênfase6 2 2 3 2 3" xfId="5932" xr:uid="{71086D7D-2826-42A9-819D-8B78CCB7C110}"/>
    <cellStyle name="40% - Ênfase6 2 2 3 3" xfId="2767" xr:uid="{BCEB3415-909A-4EEA-9562-6E0B98D49472}"/>
    <cellStyle name="40% - Ênfase6 2 2 3 3 2" xfId="6973" xr:uid="{7E244273-6943-4828-9CB0-860A9DC6F19E}"/>
    <cellStyle name="40% - Ênfase6 2 2 3 4" xfId="4877" xr:uid="{3A6F82CA-B88E-4515-A290-B79984C61B84}"/>
    <cellStyle name="40% - Ênfase6 2 2 4" xfId="1102" xr:uid="{E16B167F-6567-40D7-9BB8-57C1B3BDAD5D}"/>
    <cellStyle name="40% - Ênfase6 2 2 4 2" xfId="2169" xr:uid="{6E6B5009-B916-4E48-B9CA-D4DCE409F5C0}"/>
    <cellStyle name="40% - Ênfase6 2 2 4 2 2" xfId="4275" xr:uid="{D0EEFBD8-3381-4EF8-963A-6D86FF1BDC60}"/>
    <cellStyle name="40% - Ênfase6 2 2 4 2 2 2" xfId="8481" xr:uid="{B38926C0-8698-46AC-B7CB-FC66B9A310FE}"/>
    <cellStyle name="40% - Ênfase6 2 2 4 2 3" xfId="6385" xr:uid="{09B6A666-3394-40F7-B7EA-D9F70BB9C725}"/>
    <cellStyle name="40% - Ênfase6 2 2 4 3" xfId="3220" xr:uid="{F9670465-3640-46B7-9607-0E4745E12E2F}"/>
    <cellStyle name="40% - Ênfase6 2 2 4 3 2" xfId="7426" xr:uid="{8042DF07-2DF8-44D6-B2FB-6A8CC65DDBC8}"/>
    <cellStyle name="40% - Ênfase6 2 2 4 4" xfId="5330" xr:uid="{21545457-7DF0-48B8-BC05-231C8751F485}"/>
    <cellStyle name="40% - Ênfase6 2 2 5" xfId="1246" xr:uid="{9C611E01-0DD3-4122-B627-3ECA74AAC06D}"/>
    <cellStyle name="40% - Ênfase6 2 2 5 2" xfId="3361" xr:uid="{34DA7C9F-1B5B-4A51-B67F-0F14F6EBBA61}"/>
    <cellStyle name="40% - Ênfase6 2 2 5 2 2" xfId="7567" xr:uid="{98E777B7-6383-4A4C-B726-6C8DB11B8776}"/>
    <cellStyle name="40% - Ênfase6 2 2 5 3" xfId="5471" xr:uid="{5FDB0714-F802-4F00-A379-81F8AF92D145}"/>
    <cellStyle name="40% - Ênfase6 2 2 6" xfId="2297" xr:uid="{044327A4-907B-4F44-8779-6375EB15FC95}"/>
    <cellStyle name="40% - Ênfase6 2 2 6 2" xfId="6512" xr:uid="{08D34570-1BCE-4AE5-8170-A97080C732C9}"/>
    <cellStyle name="40% - Ênfase6 2 2 7" xfId="4407" xr:uid="{58C8773A-E7E9-4124-BE72-6CD316B1D346}"/>
    <cellStyle name="40% - Ênfase6 2 3" xfId="410" xr:uid="{9B5C0DE1-73BA-4BC1-80DE-BBE52E443729}"/>
    <cellStyle name="40% - Ênfase6 2 3 2" xfId="873" xr:uid="{DEC4C70E-77D5-4557-8B91-A21F58BC0C82}"/>
    <cellStyle name="40% - Ênfase6 2 3 2 2" xfId="1941" xr:uid="{29551CFE-B845-4F7A-9C59-ADE2AD10ABEF}"/>
    <cellStyle name="40% - Ênfase6 2 3 2 2 2" xfId="4047" xr:uid="{59E66FC8-62F4-4F64-A823-80B291CB7C71}"/>
    <cellStyle name="40% - Ênfase6 2 3 2 2 2 2" xfId="8253" xr:uid="{AEB615B2-0F5A-4BD3-B961-E18298F5F032}"/>
    <cellStyle name="40% - Ênfase6 2 3 2 2 3" xfId="6157" xr:uid="{F81EAFAE-4C5B-4DC2-8159-4B759A7721A7}"/>
    <cellStyle name="40% - Ênfase6 2 3 2 3" xfId="2992" xr:uid="{B21070E8-4C82-4EB7-910C-B99A53493BD9}"/>
    <cellStyle name="40% - Ênfase6 2 3 2 3 2" xfId="7198" xr:uid="{EF9FEAE6-8BF0-4419-BF1E-7633B63DC1A8}"/>
    <cellStyle name="40% - Ênfase6 2 3 2 4" xfId="5102" xr:uid="{2FFDBC1D-A3D3-4BAD-83E8-9FB19C93B983}"/>
    <cellStyle name="40% - Ênfase6 2 3 3" xfId="1487" xr:uid="{B41823BD-C273-4405-ABB4-2D534E7AFBA5}"/>
    <cellStyle name="40% - Ênfase6 2 3 3 2" xfId="3593" xr:uid="{A2ADDE52-95C7-49AE-B58F-79D78BD530AD}"/>
    <cellStyle name="40% - Ênfase6 2 3 3 2 2" xfId="7799" xr:uid="{84F0CFCB-2EF3-4034-91EE-84936231E23E}"/>
    <cellStyle name="40% - Ênfase6 2 3 3 3" xfId="5703" xr:uid="{52164590-E756-46A2-85F6-5F2F7B2C870A}"/>
    <cellStyle name="40% - Ênfase6 2 3 4" xfId="2538" xr:uid="{DE78466B-C027-4FC4-9CCC-ECEDB2313493}"/>
    <cellStyle name="40% - Ênfase6 2 3 4 2" xfId="6744" xr:uid="{21942AE6-03A8-4E4B-BDF0-3A29A27D59A8}"/>
    <cellStyle name="40% - Ênfase6 2 3 5" xfId="4648" xr:uid="{632EE460-5191-48A1-A00E-6382AA8D8290}"/>
    <cellStyle name="40% - Ênfase6 2 4" xfId="641" xr:uid="{0C30A658-635D-4F81-BD1E-C07CC0A37862}"/>
    <cellStyle name="40% - Ênfase6 2 4 2" xfId="1715" xr:uid="{C5C7422B-023C-4389-B434-BAC94EE6551B}"/>
    <cellStyle name="40% - Ênfase6 2 4 2 2" xfId="3821" xr:uid="{20DA82B6-EC30-4D45-95D4-CFF9F61A0F22}"/>
    <cellStyle name="40% - Ênfase6 2 4 2 2 2" xfId="8027" xr:uid="{2F7EE5D1-C5BE-4BB2-8629-4C2DAF4946DE}"/>
    <cellStyle name="40% - Ênfase6 2 4 2 3" xfId="5931" xr:uid="{F4056D6A-2331-4998-96F7-F7C4734E0E94}"/>
    <cellStyle name="40% - Ênfase6 2 4 3" xfId="2766" xr:uid="{7471ADE5-18B4-4CDA-BC98-C29C7769FA13}"/>
    <cellStyle name="40% - Ênfase6 2 4 3 2" xfId="6972" xr:uid="{DD19110D-EB5B-422B-8C13-A5E8B74F0B1F}"/>
    <cellStyle name="40% - Ênfase6 2 4 4" xfId="4876" xr:uid="{2686427D-DA24-49A1-85D0-FE24B2EE7721}"/>
    <cellStyle name="40% - Ênfase6 2 5" xfId="1101" xr:uid="{370AAC99-E039-4339-985D-CE56B1D3BC1F}"/>
    <cellStyle name="40% - Ênfase6 2 5 2" xfId="2168" xr:uid="{48346698-B6FD-4AB4-9081-41B2EEF53F03}"/>
    <cellStyle name="40% - Ênfase6 2 5 2 2" xfId="4274" xr:uid="{B990B4EF-199D-4A53-BB33-4BE7068CD6BB}"/>
    <cellStyle name="40% - Ênfase6 2 5 2 2 2" xfId="8480" xr:uid="{42FB821E-D0CD-4F4F-9FB7-59990B9D6BC8}"/>
    <cellStyle name="40% - Ênfase6 2 5 2 3" xfId="6384" xr:uid="{9B82ABAF-A338-4754-BD6A-9EA09B7FC419}"/>
    <cellStyle name="40% - Ênfase6 2 5 3" xfId="3219" xr:uid="{DCF2FBFE-260B-4F32-A9EC-2AD32A16C1D6}"/>
    <cellStyle name="40% - Ênfase6 2 5 3 2" xfId="7425" xr:uid="{AEFFCFA1-8807-40EE-B160-0BCADB265B9A}"/>
    <cellStyle name="40% - Ênfase6 2 5 4" xfId="5329" xr:uid="{E7E54A22-01BE-402C-96CF-35658324131F}"/>
    <cellStyle name="40% - Ênfase6 2 6" xfId="1245" xr:uid="{04074ECE-F42F-4EBE-AB31-5669E0ED04B1}"/>
    <cellStyle name="40% - Ênfase6 2 6 2" xfId="3360" xr:uid="{88B5E7EA-D6D4-4339-8372-3D1A854CEE41}"/>
    <cellStyle name="40% - Ênfase6 2 6 2 2" xfId="7566" xr:uid="{3CB71329-F79D-4494-BB0C-2AA73839E885}"/>
    <cellStyle name="40% - Ênfase6 2 6 3" xfId="5470" xr:uid="{BC21BD03-8245-492A-9F31-EE24DFCF8724}"/>
    <cellStyle name="40% - Ênfase6 2 7" xfId="2296" xr:uid="{5E79D8A8-1B0A-4C62-AE3F-38547DC21529}"/>
    <cellStyle name="40% - Ênfase6 2 7 2" xfId="6511" xr:uid="{AC00497F-1207-4A26-8B03-7AE3AE2A7D15}"/>
    <cellStyle name="40% - Ênfase6 2 8" xfId="4406" xr:uid="{21CF9C31-2CC1-4CE6-BFB6-3A0FAFB72147}"/>
    <cellStyle name="40% - Ênfase6 3" xfId="138" xr:uid="{2CC900B4-1F53-43D4-82EB-888116383439}"/>
    <cellStyle name="40% - Ênfase6 3 2" xfId="139" xr:uid="{5598984E-9A43-4816-97A9-7BD747295DB5}"/>
    <cellStyle name="40% - Ênfase6 3 2 2" xfId="413" xr:uid="{7BA07A06-9DFB-4682-98C4-9B8F7D6E2A07}"/>
    <cellStyle name="40% - Ênfase6 3 2 2 2" xfId="876" xr:uid="{59A09DDE-F4A7-4CBE-A762-CE756709B5BB}"/>
    <cellStyle name="40% - Ênfase6 3 2 2 2 2" xfId="1944" xr:uid="{60EBE50E-1CFB-4BF5-953A-A42E20863BAF}"/>
    <cellStyle name="40% - Ênfase6 3 2 2 2 2 2" xfId="4050" xr:uid="{75992CB2-87D5-4056-9485-CD30D8BC50A0}"/>
    <cellStyle name="40% - Ênfase6 3 2 2 2 2 2 2" xfId="8256" xr:uid="{3E1F1264-E739-45EF-ABD4-66103E9458C1}"/>
    <cellStyle name="40% - Ênfase6 3 2 2 2 2 3" xfId="6160" xr:uid="{1DA2C9E2-9767-4BB4-A5A5-4923963A332E}"/>
    <cellStyle name="40% - Ênfase6 3 2 2 2 3" xfId="2995" xr:uid="{E9E15687-827E-42E8-8037-71677837B750}"/>
    <cellStyle name="40% - Ênfase6 3 2 2 2 3 2" xfId="7201" xr:uid="{6FEC973B-FCF7-4FD8-9318-6C3B7AAE3C16}"/>
    <cellStyle name="40% - Ênfase6 3 2 2 2 4" xfId="5105" xr:uid="{AED81D3F-EB41-4F3E-8CC3-4628DA2E3A94}"/>
    <cellStyle name="40% - Ênfase6 3 2 2 3" xfId="1490" xr:uid="{AAD51F7C-3CC3-4BD5-93BB-966F0E693E39}"/>
    <cellStyle name="40% - Ênfase6 3 2 2 3 2" xfId="3596" xr:uid="{6E16FB87-0A17-48C4-AAA3-A08FF85A82E3}"/>
    <cellStyle name="40% - Ênfase6 3 2 2 3 2 2" xfId="7802" xr:uid="{2FA76DEE-FF0B-4707-9582-5DCFCC69867A}"/>
    <cellStyle name="40% - Ênfase6 3 2 2 3 3" xfId="5706" xr:uid="{A7BB16E3-0CC0-47A2-B51A-F2B4D1CBBB1C}"/>
    <cellStyle name="40% - Ênfase6 3 2 2 4" xfId="2541" xr:uid="{C6E018CC-D0DD-42B5-8417-EA346830A229}"/>
    <cellStyle name="40% - Ênfase6 3 2 2 4 2" xfId="6747" xr:uid="{286CEB5D-17B3-4E6D-9DE5-48EE5047F923}"/>
    <cellStyle name="40% - Ênfase6 3 2 2 5" xfId="4651" xr:uid="{FA369523-B5A8-4988-8F90-8A311866DAAE}"/>
    <cellStyle name="40% - Ênfase6 3 2 3" xfId="644" xr:uid="{551360D0-F5BC-4974-B336-898B8D6E7AE0}"/>
    <cellStyle name="40% - Ênfase6 3 2 3 2" xfId="1718" xr:uid="{838D111E-74BF-4AD3-ACC3-B1BCD9D2F65B}"/>
    <cellStyle name="40% - Ênfase6 3 2 3 2 2" xfId="3824" xr:uid="{0608782E-929C-46E7-9129-CECE9009F4E0}"/>
    <cellStyle name="40% - Ênfase6 3 2 3 2 2 2" xfId="8030" xr:uid="{64AF60D4-F341-481C-B22A-9769B71542DB}"/>
    <cellStyle name="40% - Ênfase6 3 2 3 2 3" xfId="5934" xr:uid="{FA7FCC38-C269-48D5-BF33-B45AA7B6A593}"/>
    <cellStyle name="40% - Ênfase6 3 2 3 3" xfId="2769" xr:uid="{DD0E261E-4187-4AC1-9977-10CE446E48A9}"/>
    <cellStyle name="40% - Ênfase6 3 2 3 3 2" xfId="6975" xr:uid="{D5CED3B7-52AA-4FD7-BBEC-1C35B2B27462}"/>
    <cellStyle name="40% - Ênfase6 3 2 3 4" xfId="4879" xr:uid="{0655121D-BB8E-44ED-B883-F980C0C1DD10}"/>
    <cellStyle name="40% - Ênfase6 3 2 4" xfId="1104" xr:uid="{AE86EEFA-38F6-4332-B563-52D43CBD1509}"/>
    <cellStyle name="40% - Ênfase6 3 2 4 2" xfId="2171" xr:uid="{C3CCBD76-36FC-4CC3-BC31-A2A38DABBBEA}"/>
    <cellStyle name="40% - Ênfase6 3 2 4 2 2" xfId="4277" xr:uid="{25BB5B99-0124-4ECB-B55C-34432C209A79}"/>
    <cellStyle name="40% - Ênfase6 3 2 4 2 2 2" xfId="8483" xr:uid="{36B9F5BD-FE5E-4DA6-A950-FD4A48110290}"/>
    <cellStyle name="40% - Ênfase6 3 2 4 2 3" xfId="6387" xr:uid="{900C4DA5-B257-4952-8480-C0B9BE8804A6}"/>
    <cellStyle name="40% - Ênfase6 3 2 4 3" xfId="3222" xr:uid="{CB208A9D-BC33-415E-94B2-78ED00AE186D}"/>
    <cellStyle name="40% - Ênfase6 3 2 4 3 2" xfId="7428" xr:uid="{7E1DA620-37BF-4605-A8CE-97635712BECC}"/>
    <cellStyle name="40% - Ênfase6 3 2 4 4" xfId="5332" xr:uid="{D34DF7D3-3895-4249-8F7B-4273024E6358}"/>
    <cellStyle name="40% - Ênfase6 3 2 5" xfId="1248" xr:uid="{179790A5-E084-4D6D-ACEE-D8514A17FF5D}"/>
    <cellStyle name="40% - Ênfase6 3 2 5 2" xfId="3363" xr:uid="{124E8BBD-5270-4A9C-B23C-3B63DB012CA2}"/>
    <cellStyle name="40% - Ênfase6 3 2 5 2 2" xfId="7569" xr:uid="{60341E63-F631-43BE-A4D4-96780560F517}"/>
    <cellStyle name="40% - Ênfase6 3 2 5 3" xfId="5473" xr:uid="{0B33F77C-85A6-4F67-9C45-F7DF99E717F9}"/>
    <cellStyle name="40% - Ênfase6 3 2 6" xfId="2299" xr:uid="{29BC2F0B-AE2A-4EC3-AC83-BFBA586B4096}"/>
    <cellStyle name="40% - Ênfase6 3 2 6 2" xfId="6514" xr:uid="{9A949588-5C66-442A-B036-783E1895A906}"/>
    <cellStyle name="40% - Ênfase6 3 2 7" xfId="4409" xr:uid="{9FD0721E-603B-4731-9A25-5740D9A552AE}"/>
    <cellStyle name="40% - Ênfase6 3 3" xfId="412" xr:uid="{11BFFEC8-F029-434E-A659-3D9543C63590}"/>
    <cellStyle name="40% - Ênfase6 3 3 2" xfId="875" xr:uid="{1DD30374-85A8-475B-BB75-C3FC8EB10EA3}"/>
    <cellStyle name="40% - Ênfase6 3 3 2 2" xfId="1943" xr:uid="{B6DCF695-D21B-472E-80BD-6B897E99C0E8}"/>
    <cellStyle name="40% - Ênfase6 3 3 2 2 2" xfId="4049" xr:uid="{7140A52A-1702-4C30-BBBC-0F0C335300F6}"/>
    <cellStyle name="40% - Ênfase6 3 3 2 2 2 2" xfId="8255" xr:uid="{CCEA931A-7A44-40C6-BF52-128722AEAD48}"/>
    <cellStyle name="40% - Ênfase6 3 3 2 2 3" xfId="6159" xr:uid="{8A5E1CEF-938C-45A7-83DA-5575C201371F}"/>
    <cellStyle name="40% - Ênfase6 3 3 2 3" xfId="2994" xr:uid="{7950C8A5-F7E0-4E4E-98B1-50179E94870C}"/>
    <cellStyle name="40% - Ênfase6 3 3 2 3 2" xfId="7200" xr:uid="{1CCC2F0C-256B-4C46-8C19-7E7FA16585A9}"/>
    <cellStyle name="40% - Ênfase6 3 3 2 4" xfId="5104" xr:uid="{09B76968-F63A-4B83-877F-103F184A176C}"/>
    <cellStyle name="40% - Ênfase6 3 3 3" xfId="1489" xr:uid="{23005AC4-7D09-4260-A205-05E5254AEFD9}"/>
    <cellStyle name="40% - Ênfase6 3 3 3 2" xfId="3595" xr:uid="{A05E5E72-D7E7-470F-A9DE-03EA7FFEB9C5}"/>
    <cellStyle name="40% - Ênfase6 3 3 3 2 2" xfId="7801" xr:uid="{C573EB5E-49E7-479D-BC1D-26E0AAA18FE2}"/>
    <cellStyle name="40% - Ênfase6 3 3 3 3" xfId="5705" xr:uid="{D35267F5-B417-49D8-9A0E-9945862DF16A}"/>
    <cellStyle name="40% - Ênfase6 3 3 4" xfId="2540" xr:uid="{3241ECAC-4D58-4276-856A-BF464BE3C5AC}"/>
    <cellStyle name="40% - Ênfase6 3 3 4 2" xfId="6746" xr:uid="{37EF6137-190A-4764-8E18-CCAE07C1D53E}"/>
    <cellStyle name="40% - Ênfase6 3 3 5" xfId="4650" xr:uid="{3866C0C0-605B-42F4-A850-2AD5A5926A8E}"/>
    <cellStyle name="40% - Ênfase6 3 4" xfId="643" xr:uid="{02A73700-B93E-4499-B037-5CF3D8F1EFFA}"/>
    <cellStyle name="40% - Ênfase6 3 4 2" xfId="1717" xr:uid="{8D77D616-0140-4853-BEBA-C0A73B2032CE}"/>
    <cellStyle name="40% - Ênfase6 3 4 2 2" xfId="3823" xr:uid="{FF010112-FB79-4BEC-A3F5-4DAF042EC6EB}"/>
    <cellStyle name="40% - Ênfase6 3 4 2 2 2" xfId="8029" xr:uid="{17C32E90-B5F8-4B9F-B3D1-8BA12E670800}"/>
    <cellStyle name="40% - Ênfase6 3 4 2 3" xfId="5933" xr:uid="{3F5824F0-B33C-4D9E-B0A5-302467542C85}"/>
    <cellStyle name="40% - Ênfase6 3 4 3" xfId="2768" xr:uid="{EF1B14D2-54B0-4DE1-BA80-D5DE438AFF55}"/>
    <cellStyle name="40% - Ênfase6 3 4 3 2" xfId="6974" xr:uid="{FA1FC4C0-F73E-451D-8031-83019B4AE855}"/>
    <cellStyle name="40% - Ênfase6 3 4 4" xfId="4878" xr:uid="{D0D45616-FDE7-441A-943E-B68EE429BAED}"/>
    <cellStyle name="40% - Ênfase6 3 5" xfId="1103" xr:uid="{A87A7F3E-2284-4616-BF32-2BAB92FBB69B}"/>
    <cellStyle name="40% - Ênfase6 3 5 2" xfId="2170" xr:uid="{CCE7C87E-519C-4777-8A68-89FD39D9593B}"/>
    <cellStyle name="40% - Ênfase6 3 5 2 2" xfId="4276" xr:uid="{B4BC5B41-6D14-4C55-BCD9-B31E8FCCCA77}"/>
    <cellStyle name="40% - Ênfase6 3 5 2 2 2" xfId="8482" xr:uid="{142A1444-708B-46CE-A5F6-5778B4155664}"/>
    <cellStyle name="40% - Ênfase6 3 5 2 3" xfId="6386" xr:uid="{B2CE0557-4DEE-4FCE-A061-3D71B93A6CEB}"/>
    <cellStyle name="40% - Ênfase6 3 5 3" xfId="3221" xr:uid="{D4D28598-A43E-4A29-AC20-177B129C5448}"/>
    <cellStyle name="40% - Ênfase6 3 5 3 2" xfId="7427" xr:uid="{179130E4-2AC7-4AF2-AAE2-48336847770D}"/>
    <cellStyle name="40% - Ênfase6 3 5 4" xfId="5331" xr:uid="{8CD71339-D98C-47EF-8EE8-7F831696EA80}"/>
    <cellStyle name="40% - Ênfase6 3 6" xfId="1247" xr:uid="{12570EF0-3F99-4DD2-8D76-4BDF91C50E0F}"/>
    <cellStyle name="40% - Ênfase6 3 6 2" xfId="3362" xr:uid="{0EED3267-A5C7-46C2-8DDA-3076760A03C0}"/>
    <cellStyle name="40% - Ênfase6 3 6 2 2" xfId="7568" xr:uid="{D1C0142A-917B-43CF-B08C-097025BD1982}"/>
    <cellStyle name="40% - Ênfase6 3 6 3" xfId="5472" xr:uid="{B3DD618E-7AEB-40BF-A580-D7D59DA7A43D}"/>
    <cellStyle name="40% - Ênfase6 3 7" xfId="2298" xr:uid="{5821D40C-907A-4E01-90B4-C77788A01B82}"/>
    <cellStyle name="40% - Ênfase6 3 7 2" xfId="6513" xr:uid="{147D165B-59A1-4F67-8B35-FBE8490FF554}"/>
    <cellStyle name="40% - Ênfase6 3 8" xfId="4408" xr:uid="{56F1C11A-04BC-44F2-9A1B-C8D147D11F0F}"/>
    <cellStyle name="40% - Ênfase6 4" xfId="140" xr:uid="{00B79164-1ADA-4C08-A332-3C151E7B9D40}"/>
    <cellStyle name="40% - Ênfase6 4 2" xfId="414" xr:uid="{5E2E2A84-2E56-44F7-BA42-8782DB7FAC9C}"/>
    <cellStyle name="40% - Ênfase6 4 2 2" xfId="877" xr:uid="{C4C52191-0FBF-4E08-AE58-CAA1A5612052}"/>
    <cellStyle name="40% - Ênfase6 4 2 2 2" xfId="1945" xr:uid="{DDAE4681-5021-491F-B966-509356017A77}"/>
    <cellStyle name="40% - Ênfase6 4 2 2 2 2" xfId="4051" xr:uid="{67E3F550-9F6A-4615-95FA-B0805C592BB6}"/>
    <cellStyle name="40% - Ênfase6 4 2 2 2 2 2" xfId="8257" xr:uid="{CD40C8FA-9DBE-455E-BF6F-A1301FC41707}"/>
    <cellStyle name="40% - Ênfase6 4 2 2 2 3" xfId="6161" xr:uid="{A975E480-1A1D-459A-84E7-01F006847FED}"/>
    <cellStyle name="40% - Ênfase6 4 2 2 3" xfId="2996" xr:uid="{07BC68F0-A4E2-4580-8BF5-C9D8363B6840}"/>
    <cellStyle name="40% - Ênfase6 4 2 2 3 2" xfId="7202" xr:uid="{B71B14A4-42BD-4825-A9C7-A9BE65873F95}"/>
    <cellStyle name="40% - Ênfase6 4 2 2 4" xfId="5106" xr:uid="{C8BB9BB0-82D2-41BA-A47A-25DA72A705A0}"/>
    <cellStyle name="40% - Ênfase6 4 2 3" xfId="1491" xr:uid="{9F543392-2EFE-41A4-B9C0-71FA18BDAD9D}"/>
    <cellStyle name="40% - Ênfase6 4 2 3 2" xfId="3597" xr:uid="{E611C1DE-D865-4A74-B761-5F02EE341285}"/>
    <cellStyle name="40% - Ênfase6 4 2 3 2 2" xfId="7803" xr:uid="{99859841-BC9A-413D-A574-27986FB15AB2}"/>
    <cellStyle name="40% - Ênfase6 4 2 3 3" xfId="5707" xr:uid="{38AFFF78-4E59-4881-800D-0667A1C1D065}"/>
    <cellStyle name="40% - Ênfase6 4 2 4" xfId="2542" xr:uid="{A8062984-69C6-4B4C-BF14-C23A4AC29E48}"/>
    <cellStyle name="40% - Ênfase6 4 2 4 2" xfId="6748" xr:uid="{13B8D935-DD72-424A-B696-62FA0893D03C}"/>
    <cellStyle name="40% - Ênfase6 4 2 5" xfId="4652" xr:uid="{2374C4B2-9EB9-4F8F-9897-8FC142E2997D}"/>
    <cellStyle name="40% - Ênfase6 4 3" xfId="645" xr:uid="{720B1F86-F4F6-43E7-B3DF-39451CFAC463}"/>
    <cellStyle name="40% - Ênfase6 4 3 2" xfId="1719" xr:uid="{5DD21C30-186F-4F7A-9ED1-BEC65A8AB65B}"/>
    <cellStyle name="40% - Ênfase6 4 3 2 2" xfId="3825" xr:uid="{75B624CE-BCB6-49F2-81EB-D57B9643EA52}"/>
    <cellStyle name="40% - Ênfase6 4 3 2 2 2" xfId="8031" xr:uid="{B7D95C42-8121-4F74-9100-C58D704A87A3}"/>
    <cellStyle name="40% - Ênfase6 4 3 2 3" xfId="5935" xr:uid="{159F47AF-9D0F-435F-98FA-362B62A47F1A}"/>
    <cellStyle name="40% - Ênfase6 4 3 3" xfId="2770" xr:uid="{2A1974F5-656C-441D-A7C6-DEA621A63545}"/>
    <cellStyle name="40% - Ênfase6 4 3 3 2" xfId="6976" xr:uid="{A98B0107-285F-4536-8238-C9DE1EB8F417}"/>
    <cellStyle name="40% - Ênfase6 4 3 4" xfId="4880" xr:uid="{CB6DA256-F82B-4901-B7A1-5914523B192D}"/>
    <cellStyle name="40% - Ênfase6 4 4" xfId="1105" xr:uid="{848E90C3-B6CC-4480-B8F6-BFFD8706A790}"/>
    <cellStyle name="40% - Ênfase6 4 4 2" xfId="2172" xr:uid="{D596EDB8-816F-493C-9FBB-5E579C22ACEA}"/>
    <cellStyle name="40% - Ênfase6 4 4 2 2" xfId="4278" xr:uid="{36F15519-F7E0-42F4-B406-F3D5FB6D7799}"/>
    <cellStyle name="40% - Ênfase6 4 4 2 2 2" xfId="8484" xr:uid="{F89F084D-E586-46D8-A416-82FBFBA53B51}"/>
    <cellStyle name="40% - Ênfase6 4 4 2 3" xfId="6388" xr:uid="{9CA67444-CC4D-4F9A-B2BD-2E3EA04AD53C}"/>
    <cellStyle name="40% - Ênfase6 4 4 3" xfId="3223" xr:uid="{835B7703-460F-4CD3-B915-063AD000B8B8}"/>
    <cellStyle name="40% - Ênfase6 4 4 3 2" xfId="7429" xr:uid="{93285A7A-AFBA-476D-97F2-3DF6AA8F66CF}"/>
    <cellStyle name="40% - Ênfase6 4 4 4" xfId="5333" xr:uid="{EA61DE46-B965-4C89-8B2D-D9A56B034D81}"/>
    <cellStyle name="40% - Ênfase6 4 5" xfId="1249" xr:uid="{F0EE04F7-F70E-45A8-9DC6-27BD4A1EA360}"/>
    <cellStyle name="40% - Ênfase6 4 5 2" xfId="3364" xr:uid="{0DCEEF37-B31B-41CF-A72A-CF17A9D2FE9D}"/>
    <cellStyle name="40% - Ênfase6 4 5 2 2" xfId="7570" xr:uid="{C2E4D388-5D7C-4B9C-B448-67799D14BFB6}"/>
    <cellStyle name="40% - Ênfase6 4 5 3" xfId="5474" xr:uid="{63D3CFD4-AC5B-474C-9D00-A93159FBFDFA}"/>
    <cellStyle name="40% - Ênfase6 4 6" xfId="2300" xr:uid="{BDF880DA-0A96-4636-A5C9-1BE4BA0F2818}"/>
    <cellStyle name="40% - Ênfase6 4 6 2" xfId="6515" xr:uid="{29FD1DB0-7223-4B54-A4CC-FF4DC379101E}"/>
    <cellStyle name="40% - Ênfase6 4 7" xfId="4410" xr:uid="{3134FCF6-16E1-4139-AFF2-88AA97131654}"/>
    <cellStyle name="40% - Ênfase6 5" xfId="141" xr:uid="{64677C80-BB3A-4872-8637-8694026F781D}"/>
    <cellStyle name="40% - Ênfase6 5 2" xfId="415" xr:uid="{88833BD3-4EA9-4413-97C8-9C503636523D}"/>
    <cellStyle name="40% - Ênfase6 5 2 2" xfId="878" xr:uid="{A23CE8BC-8E0A-4000-9FF8-089BD75E99DF}"/>
    <cellStyle name="40% - Ênfase6 5 2 2 2" xfId="1946" xr:uid="{F8269D3C-C985-493A-8DFC-8F2AAD156D40}"/>
    <cellStyle name="40% - Ênfase6 5 2 2 2 2" xfId="4052" xr:uid="{92213FEF-DEAF-4558-9A12-52F50572F0D1}"/>
    <cellStyle name="40% - Ênfase6 5 2 2 2 2 2" xfId="8258" xr:uid="{21AD2863-18C2-455E-B811-493727807607}"/>
    <cellStyle name="40% - Ênfase6 5 2 2 2 3" xfId="6162" xr:uid="{B580A719-8F08-4AD6-B2DA-67F0A821FB23}"/>
    <cellStyle name="40% - Ênfase6 5 2 2 3" xfId="2997" xr:uid="{ABC76736-29C2-4C1B-B89D-3A62BF0899E4}"/>
    <cellStyle name="40% - Ênfase6 5 2 2 3 2" xfId="7203" xr:uid="{A174F334-092B-4783-8F5D-1BB004D0E9C4}"/>
    <cellStyle name="40% - Ênfase6 5 2 2 4" xfId="5107" xr:uid="{90291F56-DF54-4E4A-875C-8793B1159EE9}"/>
    <cellStyle name="40% - Ênfase6 5 2 3" xfId="1492" xr:uid="{83C10FBC-1819-40BF-8CCB-C35E4E23537F}"/>
    <cellStyle name="40% - Ênfase6 5 2 3 2" xfId="3598" xr:uid="{87F3276F-3CF1-4665-80D8-3A0D2548ECDF}"/>
    <cellStyle name="40% - Ênfase6 5 2 3 2 2" xfId="7804" xr:uid="{F2A23280-A80B-4462-93F2-03B66BE8531B}"/>
    <cellStyle name="40% - Ênfase6 5 2 3 3" xfId="5708" xr:uid="{62AAA31F-2511-4302-B1E1-740B1C8DB0B9}"/>
    <cellStyle name="40% - Ênfase6 5 2 4" xfId="2543" xr:uid="{79083ADF-A46F-4C0F-BFCC-22B7A51DEBEE}"/>
    <cellStyle name="40% - Ênfase6 5 2 4 2" xfId="6749" xr:uid="{50955104-C910-4E45-9D84-DB266E5AEF64}"/>
    <cellStyle name="40% - Ênfase6 5 2 5" xfId="4653" xr:uid="{B0175919-46BE-422C-9806-5284E5730E66}"/>
    <cellStyle name="40% - Ênfase6 5 3" xfId="646" xr:uid="{7A66B9EC-DB28-49F1-88E2-D34AD440B893}"/>
    <cellStyle name="40% - Ênfase6 5 3 2" xfId="1720" xr:uid="{410FD349-A344-4638-A92B-94CB36AFD7A8}"/>
    <cellStyle name="40% - Ênfase6 5 3 2 2" xfId="3826" xr:uid="{6864E7D9-7D14-46FA-B1D8-E93AECE52176}"/>
    <cellStyle name="40% - Ênfase6 5 3 2 2 2" xfId="8032" xr:uid="{E6BDEA2A-1E41-444A-BA58-6FC24394D1B2}"/>
    <cellStyle name="40% - Ênfase6 5 3 2 3" xfId="5936" xr:uid="{43A49644-A767-47EE-BA9A-06634315EB7E}"/>
    <cellStyle name="40% - Ênfase6 5 3 3" xfId="2771" xr:uid="{5CCF93BF-338D-4B14-B376-BBE58D3BCF4B}"/>
    <cellStyle name="40% - Ênfase6 5 3 3 2" xfId="6977" xr:uid="{F6328BA5-18BF-4C88-B827-E6E85C26913F}"/>
    <cellStyle name="40% - Ênfase6 5 3 4" xfId="4881" xr:uid="{C54C460A-A5BD-4617-9077-F134BA39ED91}"/>
    <cellStyle name="40% - Ênfase6 5 4" xfId="1106" xr:uid="{D9182487-887C-4385-9788-00E6A9F81C6A}"/>
    <cellStyle name="40% - Ênfase6 5 4 2" xfId="2173" xr:uid="{5CBC2E85-01C2-49DD-A6F0-287EBF6810C8}"/>
    <cellStyle name="40% - Ênfase6 5 4 2 2" xfId="4279" xr:uid="{F6F8CB27-7D76-44B4-8DF1-58BFB7ED0DA7}"/>
    <cellStyle name="40% - Ênfase6 5 4 2 2 2" xfId="8485" xr:uid="{3DA44D86-179F-4EC3-8EBF-988A74E2E5D4}"/>
    <cellStyle name="40% - Ênfase6 5 4 2 3" xfId="6389" xr:uid="{A0738FB8-54A3-4E50-80F4-A4F6EF05D4DD}"/>
    <cellStyle name="40% - Ênfase6 5 4 3" xfId="3224" xr:uid="{52FDDF8F-571C-410A-A15C-F9CF846F08A4}"/>
    <cellStyle name="40% - Ênfase6 5 4 3 2" xfId="7430" xr:uid="{E487BBA1-F35B-4E0A-8D64-1BA24B4D42FA}"/>
    <cellStyle name="40% - Ênfase6 5 4 4" xfId="5334" xr:uid="{1118D8B9-5FA9-49A1-95B4-7E6AB1E8C901}"/>
    <cellStyle name="40% - Ênfase6 5 5" xfId="1250" xr:uid="{BFE87839-72D4-4565-B966-A2A9B1A40741}"/>
    <cellStyle name="40% - Ênfase6 5 5 2" xfId="3365" xr:uid="{6BCCEC61-A1EA-456D-93F3-CA792C9A198C}"/>
    <cellStyle name="40% - Ênfase6 5 5 2 2" xfId="7571" xr:uid="{ECCF1F81-F529-4D65-8CDF-0FDB73E83788}"/>
    <cellStyle name="40% - Ênfase6 5 5 3" xfId="5475" xr:uid="{2782BADA-B703-4E35-84AC-D799A1F2B659}"/>
    <cellStyle name="40% - Ênfase6 5 6" xfId="2301" xr:uid="{435A46F3-7317-4AAB-BB57-A026FF08565F}"/>
    <cellStyle name="40% - Ênfase6 5 6 2" xfId="6516" xr:uid="{5DD90798-47C1-4BD4-8560-48C8F1ED51C4}"/>
    <cellStyle name="40% - Ênfase6 5 7" xfId="4411" xr:uid="{956F5B84-FE79-44A5-9A0B-A6A570B4E81A}"/>
    <cellStyle name="40% - Ênfase6 6" xfId="249" xr:uid="{6F99AE2E-6DFD-47D6-9FEF-913F82CB0C67}"/>
    <cellStyle name="40% - Ênfase6 6 2" xfId="488" xr:uid="{1E75D600-2031-4C6B-A316-B657863D855E}"/>
    <cellStyle name="40% - Ênfase6 6 2 2" xfId="950" xr:uid="{E907D7AF-0172-49AB-9E65-0C92792AC5C0}"/>
    <cellStyle name="40% - Ênfase6 6 2 2 2" xfId="2018" xr:uid="{C27CD086-85DA-4925-9192-19944B98922E}"/>
    <cellStyle name="40% - Ênfase6 6 2 2 2 2" xfId="4124" xr:uid="{6FC6E41F-BB61-480B-BCB3-2F5DE1856DC1}"/>
    <cellStyle name="40% - Ênfase6 6 2 2 2 2 2" xfId="8330" xr:uid="{CFE621C3-5BE5-4366-984C-784EE4499D58}"/>
    <cellStyle name="40% - Ênfase6 6 2 2 2 3" xfId="6234" xr:uid="{16D15EF9-58EB-4E10-814F-5CD5735B7832}"/>
    <cellStyle name="40% - Ênfase6 6 2 2 3" xfId="3069" xr:uid="{E49F95E9-B484-4900-A6A8-ADCC032DD6CD}"/>
    <cellStyle name="40% - Ênfase6 6 2 2 3 2" xfId="7275" xr:uid="{B2D01580-1D33-4D99-B18D-4F1171430530}"/>
    <cellStyle name="40% - Ênfase6 6 2 2 4" xfId="5179" xr:uid="{565EB611-2A68-4B09-BC29-D3F024005FE5}"/>
    <cellStyle name="40% - Ênfase6 6 2 3" xfId="1564" xr:uid="{0423D687-6458-403A-A145-C4529F3D3E05}"/>
    <cellStyle name="40% - Ênfase6 6 2 3 2" xfId="3670" xr:uid="{30538A14-877E-4BA3-B884-2B4E2B16ED19}"/>
    <cellStyle name="40% - Ênfase6 6 2 3 2 2" xfId="7876" xr:uid="{8E1F4A72-1498-403C-B08F-2D880EEE2BDA}"/>
    <cellStyle name="40% - Ênfase6 6 2 3 3" xfId="5780" xr:uid="{91F7BA0C-4EAB-418C-B79E-560B0587BF5B}"/>
    <cellStyle name="40% - Ênfase6 6 2 4" xfId="2615" xr:uid="{636166DB-90DB-4A51-9CF2-283F2679B66D}"/>
    <cellStyle name="40% - Ênfase6 6 2 4 2" xfId="6821" xr:uid="{7F790678-0C85-4DA3-837B-8A992ADE04BF}"/>
    <cellStyle name="40% - Ênfase6 6 2 5" xfId="4725" xr:uid="{443C2157-9864-4D83-9F8E-A1D9DA4DAEFD}"/>
    <cellStyle name="40% - Ênfase6 6 3" xfId="717" xr:uid="{AB5DE651-42A7-4B40-B06D-8926FC66D866}"/>
    <cellStyle name="40% - Ênfase6 6 3 2" xfId="1786" xr:uid="{85E8CF6B-675C-4071-905E-023FDD49B8C2}"/>
    <cellStyle name="40% - Ênfase6 6 3 2 2" xfId="3892" xr:uid="{D5468369-7BEA-48DD-9CF1-4F3C6BA301DF}"/>
    <cellStyle name="40% - Ênfase6 6 3 2 2 2" xfId="8098" xr:uid="{F05EF421-E465-47E0-8968-B041EB24CAB9}"/>
    <cellStyle name="40% - Ênfase6 6 3 2 3" xfId="6002" xr:uid="{9F9C6200-C11E-4957-B13B-D3DC30650FA9}"/>
    <cellStyle name="40% - Ênfase6 6 3 3" xfId="2837" xr:uid="{4DC7E97C-802A-4EF8-AC03-674A2E2378D0}"/>
    <cellStyle name="40% - Ênfase6 6 3 3 2" xfId="7043" xr:uid="{16FB2054-CAAC-463C-B7DB-980982D3FAD6}"/>
    <cellStyle name="40% - Ênfase6 6 3 4" xfId="4947" xr:uid="{4E52E10D-560E-458A-9066-05033F27290E}"/>
    <cellStyle name="40% - Ênfase6 6 4" xfId="1331" xr:uid="{1B6ACAB0-CAFC-4E9A-AF63-A2D58C7CB796}"/>
    <cellStyle name="40% - Ênfase6 6 4 2" xfId="3437" xr:uid="{E75F7D03-FA7F-4BB0-968F-6F922C198B1C}"/>
    <cellStyle name="40% - Ênfase6 6 4 2 2" xfId="7643" xr:uid="{DD54EE77-2123-4507-8F5E-5D2010179386}"/>
    <cellStyle name="40% - Ênfase6 6 4 3" xfId="5547" xr:uid="{03C7E057-98E3-4899-B34D-69741FAEE3BD}"/>
    <cellStyle name="40% - Ênfase6 6 5" xfId="2382" xr:uid="{CC11C8CB-0FF3-4E7B-8BE5-D94432EA1BB8}"/>
    <cellStyle name="40% - Ênfase6 6 5 2" xfId="6588" xr:uid="{22D8B7AB-7BB7-4760-82D4-B7C16A1FD2FE}"/>
    <cellStyle name="40% - Ênfase6 6 6" xfId="4492" xr:uid="{DE1282B7-B6BB-48A8-8FB6-86789A9ED582}"/>
    <cellStyle name="40% - Ênfase6 7" xfId="263" xr:uid="{90D409A5-DEDF-4AA9-A3F4-F72B8170E3B0}"/>
    <cellStyle name="40% - Ênfase6 7 2" xfId="502" xr:uid="{4592CF13-B1B1-4333-998A-A00594E2C5B2}"/>
    <cellStyle name="40% - Ênfase6 7 2 2" xfId="964" xr:uid="{00CEE654-65C7-4FC4-889D-08388EF01845}"/>
    <cellStyle name="40% - Ênfase6 7 2 2 2" xfId="2032" xr:uid="{65FDF4BA-3334-4C25-A921-ECA1FD495AB3}"/>
    <cellStyle name="40% - Ênfase6 7 2 2 2 2" xfId="4138" xr:uid="{1992A48B-6C84-44CD-9C1F-C47C6E5164DE}"/>
    <cellStyle name="40% - Ênfase6 7 2 2 2 2 2" xfId="8344" xr:uid="{843DC282-B06A-4334-B826-77EBBF3E5EBA}"/>
    <cellStyle name="40% - Ênfase6 7 2 2 2 3" xfId="6248" xr:uid="{7F637A07-FB50-4546-9CB3-5EAD7882BF96}"/>
    <cellStyle name="40% - Ênfase6 7 2 2 3" xfId="3083" xr:uid="{7AED8229-4FD9-471B-8071-DAF1906A592E}"/>
    <cellStyle name="40% - Ênfase6 7 2 2 3 2" xfId="7289" xr:uid="{6B201EA6-9F8D-40AD-A294-DAF420E38403}"/>
    <cellStyle name="40% - Ênfase6 7 2 2 4" xfId="5193" xr:uid="{DD922842-59B6-4213-8EDD-940B9900EFC7}"/>
    <cellStyle name="40% - Ênfase6 7 2 3" xfId="1578" xr:uid="{61DE0CD9-5979-49FF-8A35-585D5D225BBC}"/>
    <cellStyle name="40% - Ênfase6 7 2 3 2" xfId="3684" xr:uid="{CBDC5109-03F7-4918-9682-99F1CB9AB973}"/>
    <cellStyle name="40% - Ênfase6 7 2 3 2 2" xfId="7890" xr:uid="{68FDCFB4-3ACD-489B-B911-7D25DB02805F}"/>
    <cellStyle name="40% - Ênfase6 7 2 3 3" xfId="5794" xr:uid="{DCB88D33-E1B1-4EB5-A50A-B09AA34D09CF}"/>
    <cellStyle name="40% - Ênfase6 7 2 4" xfId="2629" xr:uid="{4AA367D2-CD4B-4881-9725-D8FCE0B1F31E}"/>
    <cellStyle name="40% - Ênfase6 7 2 4 2" xfId="6835" xr:uid="{222BFF71-1F8F-4519-89AD-BC3DDF339A1F}"/>
    <cellStyle name="40% - Ênfase6 7 2 5" xfId="4739" xr:uid="{9FD083B3-EBD6-4024-9148-F97C22657058}"/>
    <cellStyle name="40% - Ênfase6 7 3" xfId="731" xr:uid="{FD33A513-0A4E-46D6-839A-7A18ADD1DF2F}"/>
    <cellStyle name="40% - Ênfase6 7 3 2" xfId="1800" xr:uid="{8DBCAB04-B394-4226-8548-882B9FB2E082}"/>
    <cellStyle name="40% - Ênfase6 7 3 2 2" xfId="3906" xr:uid="{A8CEFF36-DF9B-4D8B-9123-847009C872ED}"/>
    <cellStyle name="40% - Ênfase6 7 3 2 2 2" xfId="8112" xr:uid="{16306E00-9A4C-4D52-9CD4-A4EDA5BACA49}"/>
    <cellStyle name="40% - Ênfase6 7 3 2 3" xfId="6016" xr:uid="{63DDE505-5C7A-4450-9E39-5F07955B17E1}"/>
    <cellStyle name="40% - Ênfase6 7 3 3" xfId="2851" xr:uid="{48D4AB83-FABD-419B-84E2-746FBF580815}"/>
    <cellStyle name="40% - Ênfase6 7 3 3 2" xfId="7057" xr:uid="{5EDAC626-4FB7-49AC-BA9B-D484B61331B3}"/>
    <cellStyle name="40% - Ênfase6 7 3 4" xfId="4961" xr:uid="{118CB67A-B88B-412D-8384-AFF0AB7ACF99}"/>
    <cellStyle name="40% - Ênfase6 7 4" xfId="1345" xr:uid="{76F1E129-020A-4557-8438-88C3568A3FFC}"/>
    <cellStyle name="40% - Ênfase6 7 4 2" xfId="3451" xr:uid="{8E085DBC-201F-4306-BCFF-BC9AF903AC82}"/>
    <cellStyle name="40% - Ênfase6 7 4 2 2" xfId="7657" xr:uid="{ADD7A8C0-0CFA-41B8-A52C-BAA0EEA9E845}"/>
    <cellStyle name="40% - Ênfase6 7 4 3" xfId="5561" xr:uid="{639D933A-0DB9-447E-95FF-D9615142D43D}"/>
    <cellStyle name="40% - Ênfase6 7 5" xfId="2396" xr:uid="{14B226CA-1605-416A-BF69-25ED1C042F26}"/>
    <cellStyle name="40% - Ênfase6 7 5 2" xfId="6602" xr:uid="{BC78C8B2-6CA5-44A9-B707-C68432341BA1}"/>
    <cellStyle name="40% - Ênfase6 7 6" xfId="4506" xr:uid="{9CE0DE0B-9FC2-4B1E-A72D-BF369D02B5B6}"/>
    <cellStyle name="40% - Ênfase6 8" xfId="277" xr:uid="{90DD823E-3294-44DD-AB97-AD9A39151CEA}"/>
    <cellStyle name="40% - Ênfase6 8 2" xfId="516" xr:uid="{A8B8E8BC-A926-4110-A75F-03234B6CED29}"/>
    <cellStyle name="40% - Ênfase6 8 2 2" xfId="978" xr:uid="{CDD2829D-A24E-4510-B9F3-CB3C97E767C8}"/>
    <cellStyle name="40% - Ênfase6 8 2 2 2" xfId="2046" xr:uid="{1C80804A-8F4E-4695-AB80-0B9661F525E6}"/>
    <cellStyle name="40% - Ênfase6 8 2 2 2 2" xfId="4152" xr:uid="{E1ED8FD1-FC66-48F5-928F-CAA38D9453E3}"/>
    <cellStyle name="40% - Ênfase6 8 2 2 2 2 2" xfId="8358" xr:uid="{C05F39E4-B479-4788-BE42-F0007FB9758A}"/>
    <cellStyle name="40% - Ênfase6 8 2 2 2 3" xfId="6262" xr:uid="{8E551B29-091B-4379-968E-66BA11A502D2}"/>
    <cellStyle name="40% - Ênfase6 8 2 2 3" xfId="3097" xr:uid="{866AB188-97AA-4894-9757-251E6CF89A92}"/>
    <cellStyle name="40% - Ênfase6 8 2 2 3 2" xfId="7303" xr:uid="{504DF7A6-73AC-49EC-B7E6-792525FB03EB}"/>
    <cellStyle name="40% - Ênfase6 8 2 2 4" xfId="5207" xr:uid="{A9D27EF7-05D0-49A2-AD19-56786C1A8381}"/>
    <cellStyle name="40% - Ênfase6 8 2 3" xfId="1592" xr:uid="{4EBD05EB-930D-4FA5-9D1B-DEC669F75BE7}"/>
    <cellStyle name="40% - Ênfase6 8 2 3 2" xfId="3698" xr:uid="{6EDF9351-661C-44A0-BBF3-60296255A4C0}"/>
    <cellStyle name="40% - Ênfase6 8 2 3 2 2" xfId="7904" xr:uid="{A9379675-ACB7-4754-9940-4FC14288602E}"/>
    <cellStyle name="40% - Ênfase6 8 2 3 3" xfId="5808" xr:uid="{C46B8454-EBEE-4D15-AB10-FFE72AE6F392}"/>
    <cellStyle name="40% - Ênfase6 8 2 4" xfId="2643" xr:uid="{AB2A7E7C-4748-49C0-9AE1-B0C3E0309141}"/>
    <cellStyle name="40% - Ênfase6 8 2 4 2" xfId="6849" xr:uid="{4912D5D4-74DB-458F-AED4-12D6EB042DF2}"/>
    <cellStyle name="40% - Ênfase6 8 2 5" xfId="4753" xr:uid="{A7CC78A8-DF3A-4BD0-B93A-1AA6353AA644}"/>
    <cellStyle name="40% - Ênfase6 8 3" xfId="745" xr:uid="{676319E4-C609-4F44-AA3B-39A87AB024C1}"/>
    <cellStyle name="40% - Ênfase6 8 3 2" xfId="1814" xr:uid="{608C076F-18BF-4AD9-A558-8BF6C200C281}"/>
    <cellStyle name="40% - Ênfase6 8 3 2 2" xfId="3920" xr:uid="{96185C42-3027-4013-B98D-3D1AA475C1E6}"/>
    <cellStyle name="40% - Ênfase6 8 3 2 2 2" xfId="8126" xr:uid="{AE53812F-D9EC-4E17-A5F1-87857DB16365}"/>
    <cellStyle name="40% - Ênfase6 8 3 2 3" xfId="6030" xr:uid="{3209C03D-14AF-4772-8FC7-85DCBB5683FE}"/>
    <cellStyle name="40% - Ênfase6 8 3 3" xfId="2865" xr:uid="{4E9FC3DA-6846-474A-8E55-64FC987EF8D6}"/>
    <cellStyle name="40% - Ênfase6 8 3 3 2" xfId="7071" xr:uid="{F8F1180D-FE14-4AEF-B99D-0F3507072C6F}"/>
    <cellStyle name="40% - Ênfase6 8 3 4" xfId="4975" xr:uid="{65837F93-8E9D-49F0-8090-F1F7C4E61121}"/>
    <cellStyle name="40% - Ênfase6 8 4" xfId="1359" xr:uid="{82D2B861-7E58-4D01-BBC2-19708F041AEA}"/>
    <cellStyle name="40% - Ênfase6 8 4 2" xfId="3465" xr:uid="{4B293361-9F63-4132-8726-E8C56BBCCFDF}"/>
    <cellStyle name="40% - Ênfase6 8 4 2 2" xfId="7671" xr:uid="{4C2E9FB3-9170-41B8-81FC-73A446404C03}"/>
    <cellStyle name="40% - Ênfase6 8 4 3" xfId="5575" xr:uid="{A1516AF1-FA80-4F64-8F16-03D1A0095147}"/>
    <cellStyle name="40% - Ênfase6 8 5" xfId="2410" xr:uid="{29B3F49B-F1AE-456F-91DF-68C4D5657C31}"/>
    <cellStyle name="40% - Ênfase6 8 5 2" xfId="6616" xr:uid="{FE7B5A0A-67C3-4086-963C-A1DF2BA66F84}"/>
    <cellStyle name="40% - Ênfase6 8 6" xfId="4520" xr:uid="{B5343A9D-36F9-4EEF-A71B-3F86AC4E5163}"/>
    <cellStyle name="40% - Ênfase6 9" xfId="291" xr:uid="{E27FB1C1-0DC7-414F-9EB1-CE823BC039B3}"/>
    <cellStyle name="40% - Ênfase6 9 2" xfId="530" xr:uid="{7C9DBE86-1DA3-4E73-AF7E-D9E73199E94B}"/>
    <cellStyle name="40% - Ênfase6 9 2 2" xfId="992" xr:uid="{2DCCE284-B818-4E63-86F5-34B2EDF660E7}"/>
    <cellStyle name="40% - Ênfase6 9 2 2 2" xfId="2060" xr:uid="{43964878-BA78-4F17-8A21-B618322A2AF1}"/>
    <cellStyle name="40% - Ênfase6 9 2 2 2 2" xfId="4166" xr:uid="{154DC31C-178A-488D-B5F0-ABBD31409B3E}"/>
    <cellStyle name="40% - Ênfase6 9 2 2 2 2 2" xfId="8372" xr:uid="{F023C48D-B6AF-4868-BC58-CFD7CB10D9F4}"/>
    <cellStyle name="40% - Ênfase6 9 2 2 2 3" xfId="6276" xr:uid="{12639999-5186-48CC-9E6B-5AE157EF7E10}"/>
    <cellStyle name="40% - Ênfase6 9 2 2 3" xfId="3111" xr:uid="{CE79A793-F449-4F28-895E-8D9BE0A6C9BB}"/>
    <cellStyle name="40% - Ênfase6 9 2 2 3 2" xfId="7317" xr:uid="{600DEED7-E476-4094-B9F0-A9F844948120}"/>
    <cellStyle name="40% - Ênfase6 9 2 2 4" xfId="5221" xr:uid="{F7A32869-009C-44D8-89B4-34FFA35B376B}"/>
    <cellStyle name="40% - Ênfase6 9 2 3" xfId="1606" xr:uid="{065EF654-7C43-4563-AA37-602E873C080C}"/>
    <cellStyle name="40% - Ênfase6 9 2 3 2" xfId="3712" xr:uid="{740BC555-419D-4CFD-B5F9-A41094DE9024}"/>
    <cellStyle name="40% - Ênfase6 9 2 3 2 2" xfId="7918" xr:uid="{FE45880D-47AF-4EC2-AD14-118C93BBCAA6}"/>
    <cellStyle name="40% - Ênfase6 9 2 3 3" xfId="5822" xr:uid="{0B87BBC1-82E3-4513-8B00-5D03FB7DEEC4}"/>
    <cellStyle name="40% - Ênfase6 9 2 4" xfId="2657" xr:uid="{CD7BEB76-7E9F-4BC7-897F-D84F35B4F585}"/>
    <cellStyle name="40% - Ênfase6 9 2 4 2" xfId="6863" xr:uid="{BB25ECC1-8D93-49AE-9ACA-8E3CEB01301D}"/>
    <cellStyle name="40% - Ênfase6 9 2 5" xfId="4767" xr:uid="{88D6E7B0-E7E2-4899-99B8-530476EB8509}"/>
    <cellStyle name="40% - Ênfase6 9 3" xfId="759" xr:uid="{08806D00-FC77-4DB1-A2CC-B14EA0D1BFE4}"/>
    <cellStyle name="40% - Ênfase6 9 3 2" xfId="1828" xr:uid="{E8A7B10A-6D76-42F6-84F6-77B8146FE60D}"/>
    <cellStyle name="40% - Ênfase6 9 3 2 2" xfId="3934" xr:uid="{182492A6-289D-4A73-91A7-B294C02D63BF}"/>
    <cellStyle name="40% - Ênfase6 9 3 2 2 2" xfId="8140" xr:uid="{18765B0A-F4BC-4619-BA5F-0555D190571A}"/>
    <cellStyle name="40% - Ênfase6 9 3 2 3" xfId="6044" xr:uid="{1B58D80F-0433-4CB2-9E96-0713234E59F7}"/>
    <cellStyle name="40% - Ênfase6 9 3 3" xfId="2879" xr:uid="{9E742790-F31B-4CF1-92CE-9A730C1A111D}"/>
    <cellStyle name="40% - Ênfase6 9 3 3 2" xfId="7085" xr:uid="{3773F878-458D-4156-B545-B034D9BAC996}"/>
    <cellStyle name="40% - Ênfase6 9 3 4" xfId="4989" xr:uid="{46F21025-E29D-4926-8DF5-05555CFDBD7E}"/>
    <cellStyle name="40% - Ênfase6 9 4" xfId="1373" xr:uid="{A2709171-B8E3-4779-8A6D-14FBDC0A0622}"/>
    <cellStyle name="40% - Ênfase6 9 4 2" xfId="3479" xr:uid="{A68EAC7B-F15F-4907-8C34-75027CB7C3CB}"/>
    <cellStyle name="40% - Ênfase6 9 4 2 2" xfId="7685" xr:uid="{08B2104D-C129-4938-BBAD-EE3D9C206AD2}"/>
    <cellStyle name="40% - Ênfase6 9 4 3" xfId="5589" xr:uid="{EF41FA91-AA03-4EA2-A5BE-86F0336C22BC}"/>
    <cellStyle name="40% - Ênfase6 9 5" xfId="2424" xr:uid="{1BCE673A-FF0E-4E1C-B6DA-A6DB829737E6}"/>
    <cellStyle name="40% - Ênfase6 9 5 2" xfId="6630" xr:uid="{89AC4BB2-30F1-41C1-9233-682EADC342B2}"/>
    <cellStyle name="40% - Ênfase6 9 6" xfId="4534" xr:uid="{004FCC77-2F31-422C-8C45-C15FA0D5E3FE}"/>
    <cellStyle name="60% - Accent1 2" xfId="142" xr:uid="{8C6B5064-6744-49A9-A170-FE85CA55EC30}"/>
    <cellStyle name="60% - Accent2 2" xfId="143" xr:uid="{392C253B-17C7-45F7-9FA5-5A4021784927}"/>
    <cellStyle name="60% - Accent3 2" xfId="144" xr:uid="{C10A78DE-4A9F-4401-8799-F724CA4B8B5E}"/>
    <cellStyle name="60% - Accent4 2" xfId="145" xr:uid="{A5552AF5-F1EE-4C2E-83A2-AD8E41D86427}"/>
    <cellStyle name="60% - Accent5 2" xfId="146" xr:uid="{0257E45F-CA7F-45A5-BA00-4AF93BB5BF19}"/>
    <cellStyle name="60% - Accent6 2" xfId="147" xr:uid="{55ED5A4D-1A3F-42E9-871C-13669E49FFD8}"/>
    <cellStyle name="60% - Ênfase1 2" xfId="1310" xr:uid="{7D1CBB9B-40F5-46C6-A212-18FCB771BC22}"/>
    <cellStyle name="60% - Ênfase1 3" xfId="2361" xr:uid="{1B618137-1F59-48EE-9402-D8D11159279E}"/>
    <cellStyle name="60% - Ênfase1 4" xfId="4471" xr:uid="{1DBBFFEB-AD52-4EDD-8D44-F98F8A2DE6E0}"/>
    <cellStyle name="60% - Ênfase1 5" xfId="228" xr:uid="{307663EB-927D-4D84-9914-F8AD0E5A3372}"/>
    <cellStyle name="60% - Ênfase2 2" xfId="1311" xr:uid="{EFE8867A-D76D-4C80-8C86-67C4A114A4C9}"/>
    <cellStyle name="60% - Ênfase2 3" xfId="2362" xr:uid="{1A0219F3-CDFD-47C9-9922-BCF11DDB881A}"/>
    <cellStyle name="60% - Ênfase2 4" xfId="4472" xr:uid="{BFFFF971-A277-45A9-B908-B31C85A9C416}"/>
    <cellStyle name="60% - Ênfase2 5" xfId="229" xr:uid="{5A3F9AC1-AF4F-437A-890B-872D0EE80DAE}"/>
    <cellStyle name="60% - Ênfase3 2" xfId="1312" xr:uid="{19887C92-5E1A-45C4-A6B2-87EFBF06A09A}"/>
    <cellStyle name="60% - Ênfase3 3" xfId="2363" xr:uid="{1898DDFF-0AEC-466D-A5A2-08A7FD90767C}"/>
    <cellStyle name="60% - Ênfase3 4" xfId="4473" xr:uid="{05D47AF4-2029-4D49-BDE4-C84B16E3BA28}"/>
    <cellStyle name="60% - Ênfase3 5" xfId="230" xr:uid="{95438C0D-8DBD-4C74-B623-94CAC394F399}"/>
    <cellStyle name="60% - Ênfase4 2" xfId="1313" xr:uid="{58384640-699A-42E6-BC66-1579B9EADCB9}"/>
    <cellStyle name="60% - Ênfase4 3" xfId="2364" xr:uid="{EB3CAE5B-907D-4BF2-AA3B-7D44986BF426}"/>
    <cellStyle name="60% - Ênfase4 4" xfId="4474" xr:uid="{D38EFBBD-D072-461A-9E0F-D354DE2ADAC8}"/>
    <cellStyle name="60% - Ênfase4 5" xfId="231" xr:uid="{74771D11-6543-42FF-91DB-4C17E48A4A0F}"/>
    <cellStyle name="60% - Ênfase5 2" xfId="1314" xr:uid="{E98CA2BA-362D-463E-A8DD-80A2AA0FC022}"/>
    <cellStyle name="60% - Ênfase5 3" xfId="2365" xr:uid="{AC68AB85-309A-4FBF-A24A-9A710DE48B5F}"/>
    <cellStyle name="60% - Ênfase5 4" xfId="4475" xr:uid="{78B68D77-A7CC-4328-A452-93191F8F3560}"/>
    <cellStyle name="60% - Ênfase5 5" xfId="232" xr:uid="{F2637F58-823C-4EA1-9E6C-3A0204DCB0F9}"/>
    <cellStyle name="60% - Ênfase6 2" xfId="1315" xr:uid="{E96217BD-EF5C-4589-9D7B-259DA7F00C0E}"/>
    <cellStyle name="60% - Ênfase6 3" xfId="2366" xr:uid="{2C99375F-2AC1-4806-B926-F1CA061C017C}"/>
    <cellStyle name="60% - Ênfase6 4" xfId="4476" xr:uid="{1014B369-10A1-425F-A49C-71DBE979A43F}"/>
    <cellStyle name="60% - Ênfase6 5" xfId="233" xr:uid="{B39F5808-33D6-4050-AB9C-86B72EC9A09D}"/>
    <cellStyle name="Accent1 2" xfId="44" xr:uid="{9DBE0240-2E5F-4FEB-A679-5010DD2C3351}"/>
    <cellStyle name="Accent2 2" xfId="47" xr:uid="{39C7790D-9266-4814-B82C-AE2E1B4A6471}"/>
    <cellStyle name="Accent3 2" xfId="50" xr:uid="{4C9456C4-080A-4865-92DC-9D81E0F22903}"/>
    <cellStyle name="Accent4 2" xfId="53" xr:uid="{B2282680-B525-4E3A-8B00-8B78BFFB4348}"/>
    <cellStyle name="Accent5 2" xfId="56" xr:uid="{DDB9A111-4058-4754-AD11-A39783D867B3}"/>
    <cellStyle name="Accent6 2" xfId="59" xr:uid="{1B358C74-8BBB-44F5-82D7-558A3C4E5319}"/>
    <cellStyle name="Bad 2" xfId="40" xr:uid="{AFD494C2-DF14-4A37-8F50-1A286442B004}"/>
    <cellStyle name="Calculation 2" xfId="647" xr:uid="{357207DA-9F9A-4D3A-9611-03EDFBC1C32A}"/>
    <cellStyle name="Calculation 3" xfId="42" xr:uid="{7C18B858-8DF5-4E5C-89F5-9647386817F3}"/>
    <cellStyle name="Check Cell 2" xfId="148" xr:uid="{43F62D3E-C923-4B9B-B3D2-09565010EB26}"/>
    <cellStyle name="Comma" xfId="5" builtinId="3"/>
    <cellStyle name="Comma 2" xfId="8528" xr:uid="{1DF50AA8-A1AC-401C-9EEF-7FACCF438020}"/>
    <cellStyle name="Comma 3" xfId="8529" xr:uid="{B3990D94-FC2C-4C78-B968-5960666A618E}"/>
    <cellStyle name="Euro" xfId="149" xr:uid="{B8BD5BA5-3CAF-4FB8-8BF5-6B6FA1E825D2}"/>
    <cellStyle name="Explanatory Text 2" xfId="43" xr:uid="{CEEF6C9A-15C4-4970-BE05-25CEBA81DFC7}"/>
    <cellStyle name="Good 2" xfId="150" xr:uid="{1A9E633A-8435-4744-86F9-B3055970893A}"/>
    <cellStyle name="Heading 1 2" xfId="36" xr:uid="{8E915CBC-2401-4A69-AEB3-DD5CA0BCDDC8}"/>
    <cellStyle name="Heading 2 2" xfId="37" xr:uid="{E0B67044-1695-4E7D-B15A-56C66D665101}"/>
    <cellStyle name="Heading 3 2" xfId="38" xr:uid="{CDC0121A-A1B3-4AA6-A7B5-A2FCE58897FF}"/>
    <cellStyle name="Heading 4 2" xfId="39" xr:uid="{6FE18DE6-D3AB-4F89-9C4C-FDF4BB61FE05}"/>
    <cellStyle name="Hiperlink 2" xfId="2354" xr:uid="{AA2F71F9-1CC6-4342-A91E-85AA963FD06D}"/>
    <cellStyle name="Hiperlink 3" xfId="4464" xr:uid="{0B03917B-2C97-4168-A99B-C8461C47785F}"/>
    <cellStyle name="Hiperlink 4" xfId="220" xr:uid="{8F271638-FDA4-4A0D-83C9-20B6CA55FF25}"/>
    <cellStyle name="Hyperlink" xfId="2" builtinId="8"/>
    <cellStyle name="Input 2" xfId="648" xr:uid="{C6710447-82DF-444F-BFA4-7D6F37667443}"/>
    <cellStyle name="Input 3" xfId="151" xr:uid="{F8C1D2D2-445F-4542-8917-0B6A0F78BFA9}"/>
    <cellStyle name="Linked Cell 2" xfId="152" xr:uid="{330EBA82-2FBD-478B-9682-849FED8A8632}"/>
    <cellStyle name="Moeda 15" xfId="8530" xr:uid="{A6A82572-F8F5-41DD-9F9A-9E50A57A9B84}"/>
    <cellStyle name="Moeda 2" xfId="22" xr:uid="{26E61699-6224-477D-818C-626B99613B4A}"/>
    <cellStyle name="Neutral 2" xfId="153" xr:uid="{96C48E9C-B527-46E2-B601-7324DC1411E1}"/>
    <cellStyle name="Neutro 2" xfId="1309" xr:uid="{D3B1E792-6AD7-436F-A847-449479D2A2B1}"/>
    <cellStyle name="Neutro 3" xfId="2360" xr:uid="{A2EADEBB-40E8-492B-BCF7-802DDB14E6DA}"/>
    <cellStyle name="Neutro 4" xfId="4470" xr:uid="{11634516-23D9-4C3C-AA50-51EE773C4EAA}"/>
    <cellStyle name="Neutro 5" xfId="226" xr:uid="{70A79543-2896-428A-A03C-76F3381C4BCC}"/>
    <cellStyle name="Normal" xfId="0" builtinId="0"/>
    <cellStyle name="Normal 10" xfId="10" xr:uid="{85B5231A-AA0B-4C0F-89BB-B04D1F11D3A7}"/>
    <cellStyle name="Normal 10 2" xfId="69" xr:uid="{2AA52D61-3238-4D69-8577-D92F9D80B90F}"/>
    <cellStyle name="Normal 11" xfId="234" xr:uid="{7AD9961D-E15B-44DF-8578-1DE84680E93A}"/>
    <cellStyle name="Normal 11 2" xfId="473" xr:uid="{7C560292-6823-48B8-A294-F64BB6E968AF}"/>
    <cellStyle name="Normal 11 2 2" xfId="935" xr:uid="{AD79EED9-F32D-41DD-B9C4-743BA1B32EDD}"/>
    <cellStyle name="Normal 11 2 2 2" xfId="2003" xr:uid="{656C1838-8D18-4699-811D-05A4762BDCFE}"/>
    <cellStyle name="Normal 11 2 2 2 2" xfId="4109" xr:uid="{5DFF3691-CB50-4635-8979-B69F388C0C17}"/>
    <cellStyle name="Normal 11 2 2 2 2 2" xfId="8315" xr:uid="{A0B741BE-1277-47D9-BFF7-9E1A4D18E47C}"/>
    <cellStyle name="Normal 11 2 2 2 3" xfId="6219" xr:uid="{35A9CE06-B7F6-42AE-901F-2AB42BA378A7}"/>
    <cellStyle name="Normal 11 2 2 3" xfId="3054" xr:uid="{28419EB7-DE6A-4A10-9253-AF18E3CA4328}"/>
    <cellStyle name="Normal 11 2 2 3 2" xfId="7260" xr:uid="{E3B454EA-EF8C-4F32-9246-99FE56D5BF99}"/>
    <cellStyle name="Normal 11 2 2 4" xfId="5164" xr:uid="{1E93EA7D-7A71-48ED-A173-DE37549032C4}"/>
    <cellStyle name="Normal 11 2 3" xfId="1549" xr:uid="{94ACBB8B-B34A-419E-98AD-B71F94C4B156}"/>
    <cellStyle name="Normal 11 2 3 2" xfId="3655" xr:uid="{D56EA370-B141-4398-8D39-2E24683DAD27}"/>
    <cellStyle name="Normal 11 2 3 2 2" xfId="7861" xr:uid="{2D61C330-B46C-4184-A0C9-ED2DC6C539E9}"/>
    <cellStyle name="Normal 11 2 3 3" xfId="5765" xr:uid="{BF50C4F6-DD3A-4119-A953-57D530EABE82}"/>
    <cellStyle name="Normal 11 2 4" xfId="2600" xr:uid="{25E4B549-C276-40D1-BD0A-0E79F09767C4}"/>
    <cellStyle name="Normal 11 2 4 2" xfId="6806" xr:uid="{8E423EA5-1507-40E6-9F67-3101175B91BB}"/>
    <cellStyle name="Normal 11 2 5" xfId="4710" xr:uid="{7171E4E0-8253-4EA5-A7E1-FC0E1B0585B9}"/>
    <cellStyle name="Normal 11 3" xfId="702" xr:uid="{6F609FEB-100E-43A1-8FBE-DB1B9A991258}"/>
    <cellStyle name="Normal 11 3 2" xfId="1771" xr:uid="{6C45E421-5042-46F9-B157-9A5358FA0BC9}"/>
    <cellStyle name="Normal 11 3 2 2" xfId="3877" xr:uid="{9AB0277E-C17D-4243-802F-E434EBE04EC6}"/>
    <cellStyle name="Normal 11 3 2 2 2" xfId="8083" xr:uid="{F049AF35-218C-4342-9281-6D578053B442}"/>
    <cellStyle name="Normal 11 3 2 3" xfId="5987" xr:uid="{2748D16D-20BB-4EC1-B222-4670AF0F5544}"/>
    <cellStyle name="Normal 11 3 3" xfId="2822" xr:uid="{E4AD72A8-98AD-436D-B49C-764C0303F3CD}"/>
    <cellStyle name="Normal 11 3 3 2" xfId="7028" xr:uid="{D1022290-8B0C-4A65-86C6-0470F90CBA8F}"/>
    <cellStyle name="Normal 11 3 4" xfId="4932" xr:uid="{52D0362C-94A3-410F-BC1F-F9829787A797}"/>
    <cellStyle name="Normal 11 4" xfId="1316" xr:uid="{2429A74E-B85E-4282-8297-751F0E4B7333}"/>
    <cellStyle name="Normal 11 4 2" xfId="3422" xr:uid="{229C0391-E3BC-4746-B54C-00A601B993A9}"/>
    <cellStyle name="Normal 11 4 2 2" xfId="7628" xr:uid="{B9643A60-07BE-49AF-9E1B-FBF095021891}"/>
    <cellStyle name="Normal 11 4 3" xfId="5532" xr:uid="{554A7E45-DF72-435B-B8A7-7FC1D10E66E1}"/>
    <cellStyle name="Normal 11 5" xfId="2367" xr:uid="{1912721A-1246-4C66-8CDC-70CA2F3B2AA4}"/>
    <cellStyle name="Normal 11 5 2" xfId="6573" xr:uid="{B10C1AFE-9955-4AEC-9E6B-30CECE5FA782}"/>
    <cellStyle name="Normal 11 6" xfId="4477" xr:uid="{2EEF8AA4-8600-427D-A426-4CB5CF4DCE37}"/>
    <cellStyle name="Normal 12" xfId="236" xr:uid="{80DB8FB4-4074-4965-B9FD-4155BDCBB6B8}"/>
    <cellStyle name="Normal 12 2" xfId="475" xr:uid="{6E8A2AD1-E1AF-4A40-8C0A-B3C88A80A175}"/>
    <cellStyle name="Normal 12 2 2" xfId="937" xr:uid="{8626FE62-9ED0-4CEC-A6BD-B6BE4187CE75}"/>
    <cellStyle name="Normal 12 2 2 2" xfId="2005" xr:uid="{931EB075-31D6-43EB-B0AB-EB88093EC2D6}"/>
    <cellStyle name="Normal 12 2 2 2 2" xfId="4111" xr:uid="{8A38E4C4-B948-49A6-816C-8D6291309B47}"/>
    <cellStyle name="Normal 12 2 2 2 2 2" xfId="8317" xr:uid="{938F9E80-1909-485E-B37C-2F6DCE5279E0}"/>
    <cellStyle name="Normal 12 2 2 2 3" xfId="6221" xr:uid="{6A59E0FC-A55F-48B0-B01B-8125DD8C1CC4}"/>
    <cellStyle name="Normal 12 2 2 3" xfId="3056" xr:uid="{8496F54D-D2C4-4B3C-9358-F62ED7DFFDDD}"/>
    <cellStyle name="Normal 12 2 2 3 2" xfId="7262" xr:uid="{93AAAFFD-6762-4831-A25C-955C4517AA3F}"/>
    <cellStyle name="Normal 12 2 2 4" xfId="5166" xr:uid="{1543DD08-7FF5-4759-AE05-4A084A94EB59}"/>
    <cellStyle name="Normal 12 2 3" xfId="1551" xr:uid="{AF27CDCD-6240-41CC-BD86-839F6F486140}"/>
    <cellStyle name="Normal 12 2 3 2" xfId="3657" xr:uid="{17E2FA48-AE3A-4762-9812-3282944E9BEE}"/>
    <cellStyle name="Normal 12 2 3 2 2" xfId="7863" xr:uid="{54C287ED-F78C-446A-A32E-4BD2E5BC062E}"/>
    <cellStyle name="Normal 12 2 3 3" xfId="5767" xr:uid="{E207B68E-2CD3-49F1-AA9E-64D04B7F0219}"/>
    <cellStyle name="Normal 12 2 4" xfId="2602" xr:uid="{5FDBBBFB-FAA9-4459-8317-EC68E6AA08FB}"/>
    <cellStyle name="Normal 12 2 4 2" xfId="6808" xr:uid="{1DC57B9A-527F-4C37-9073-D94CB97C1AFD}"/>
    <cellStyle name="Normal 12 2 5" xfId="4712" xr:uid="{D2C09EB6-E2BF-443C-82A0-BBFCC8094003}"/>
    <cellStyle name="Normal 12 3" xfId="704" xr:uid="{EF770AAD-60FA-4245-8184-B5744B867C59}"/>
    <cellStyle name="Normal 12 3 2" xfId="1773" xr:uid="{4B477D82-96A7-46FC-89C1-DD8589EF9913}"/>
    <cellStyle name="Normal 12 3 2 2" xfId="3879" xr:uid="{D8912744-D28E-4195-BB1E-0C36B1C20910}"/>
    <cellStyle name="Normal 12 3 2 2 2" xfId="8085" xr:uid="{90FF856C-DABE-4D72-98FB-1C7FB719A053}"/>
    <cellStyle name="Normal 12 3 2 3" xfId="5989" xr:uid="{21BC2196-80BC-44D8-88E7-519C8F396955}"/>
    <cellStyle name="Normal 12 3 3" xfId="2824" xr:uid="{5841980C-BA0D-49F7-A721-996679269000}"/>
    <cellStyle name="Normal 12 3 3 2" xfId="7030" xr:uid="{4EF7D88A-F00C-405A-AB7B-A2D47E7C6C52}"/>
    <cellStyle name="Normal 12 3 4" xfId="4934" xr:uid="{10EAA545-7E47-4B29-83B2-63215ADC2E2F}"/>
    <cellStyle name="Normal 12 4" xfId="1318" xr:uid="{C0B4A8E8-D5BD-4839-AEFB-EBBF527D8CC0}"/>
    <cellStyle name="Normal 12 4 2" xfId="3424" xr:uid="{1FC4DE52-8BEA-46CC-9688-34913E2C3A28}"/>
    <cellStyle name="Normal 12 4 2 2" xfId="7630" xr:uid="{FF2A4549-6890-484E-AB58-13BCFBFBB273}"/>
    <cellStyle name="Normal 12 4 3" xfId="5534" xr:uid="{527AEE5F-44BA-4D12-98EA-C91A45ACCDF8}"/>
    <cellStyle name="Normal 12 5" xfId="2369" xr:uid="{5582A010-44FF-47DD-A310-F8B17C72983D}"/>
    <cellStyle name="Normal 12 5 2" xfId="6575" xr:uid="{8FE13E01-A463-4EC0-BD1C-165D36024846}"/>
    <cellStyle name="Normal 12 6" xfId="4479" xr:uid="{7A477B42-0396-4CA2-BB74-CCF367FC04E5}"/>
    <cellStyle name="Normal 13" xfId="250" xr:uid="{2D69D4FF-A5A0-4F8C-8EE6-326B61499900}"/>
    <cellStyle name="Normal 13 2" xfId="489" xr:uid="{0B6DFF49-75D9-4E0C-849C-1C22F085A73D}"/>
    <cellStyle name="Normal 13 2 2" xfId="951" xr:uid="{4FAE2CF0-D4B0-452F-885F-B4B46753CB82}"/>
    <cellStyle name="Normal 13 2 2 2" xfId="2019" xr:uid="{23F0941C-361F-4EAD-BE81-D0AE1CA91E70}"/>
    <cellStyle name="Normal 13 2 2 2 2" xfId="4125" xr:uid="{8F5832CF-C4C3-42B5-9392-CF46ECA25AA0}"/>
    <cellStyle name="Normal 13 2 2 2 2 2" xfId="8331" xr:uid="{12CB1A9B-0B06-43E8-A29E-653183DD5B33}"/>
    <cellStyle name="Normal 13 2 2 2 3" xfId="6235" xr:uid="{E204ECDB-18A5-4F16-8102-BFACDBFE3D60}"/>
    <cellStyle name="Normal 13 2 2 3" xfId="3070" xr:uid="{5B23A2B7-56BA-4FC4-9F54-4AB721A7D556}"/>
    <cellStyle name="Normal 13 2 2 3 2" xfId="7276" xr:uid="{34FCEF2E-ACF3-41F1-97B5-2A0040FDCC8C}"/>
    <cellStyle name="Normal 13 2 2 4" xfId="5180" xr:uid="{5FDD20DB-314D-4A15-95C0-1AE21FCFB921}"/>
    <cellStyle name="Normal 13 2 3" xfId="1565" xr:uid="{780E4F6C-64AD-40CD-B756-87B7874696A3}"/>
    <cellStyle name="Normal 13 2 3 2" xfId="3671" xr:uid="{B188754C-5BBE-49B7-9DEB-E67476C0D0DE}"/>
    <cellStyle name="Normal 13 2 3 2 2" xfId="7877" xr:uid="{A0D15DC5-AA13-4593-9CE0-186D862070ED}"/>
    <cellStyle name="Normal 13 2 3 3" xfId="5781" xr:uid="{6CE69A5A-7CAA-437B-85E1-0664D7028594}"/>
    <cellStyle name="Normal 13 2 4" xfId="2616" xr:uid="{903184EC-567E-4C3D-B572-3E31BF0A14BA}"/>
    <cellStyle name="Normal 13 2 4 2" xfId="6822" xr:uid="{ACB8B943-363D-4ED6-B9CF-B2367F3ABA1C}"/>
    <cellStyle name="Normal 13 2 5" xfId="4726" xr:uid="{82A46929-CEA5-45A2-8507-6A65698666AF}"/>
    <cellStyle name="Normal 13 3" xfId="718" xr:uid="{DA4C8D75-9A55-4E79-A94A-AC949EE9F6C8}"/>
    <cellStyle name="Normal 13 3 2" xfId="1787" xr:uid="{3524C4D9-CB57-4E2A-84BC-28F557E5DE57}"/>
    <cellStyle name="Normal 13 3 2 2" xfId="3893" xr:uid="{E81CB2C5-77E7-4B8C-97B8-46E1390AE759}"/>
    <cellStyle name="Normal 13 3 2 2 2" xfId="8099" xr:uid="{D30EAD7B-5E86-4DB8-8CC0-F8E07B521588}"/>
    <cellStyle name="Normal 13 3 2 3" xfId="6003" xr:uid="{0D117008-A460-4948-B27D-97D33D13E73F}"/>
    <cellStyle name="Normal 13 3 3" xfId="2838" xr:uid="{9DA22297-0E5D-47FE-BDCE-C0B3574011C1}"/>
    <cellStyle name="Normal 13 3 3 2" xfId="7044" xr:uid="{268FCB25-252A-48EE-B675-5B9972D28DBA}"/>
    <cellStyle name="Normal 13 3 4" xfId="4948" xr:uid="{F706EFC2-C0D3-4FB1-9473-3B2289C9BC99}"/>
    <cellStyle name="Normal 13 4" xfId="1332" xr:uid="{AC34C75C-EA26-4A92-A453-DB5D3E76D983}"/>
    <cellStyle name="Normal 13 4 2" xfId="3438" xr:uid="{0D471CED-6223-47BC-9EBA-68A12171D6F0}"/>
    <cellStyle name="Normal 13 4 2 2" xfId="7644" xr:uid="{E0BABC5B-8BE4-4629-AEC4-93AAB5F62E86}"/>
    <cellStyle name="Normal 13 4 3" xfId="5548" xr:uid="{9349FCD6-A037-4525-919C-5E6B98D028E5}"/>
    <cellStyle name="Normal 13 5" xfId="2383" xr:uid="{3D52F97F-87FD-4587-A62D-703840F1D686}"/>
    <cellStyle name="Normal 13 5 2" xfId="6589" xr:uid="{6845ABCF-EB22-42E2-9652-97FBD2B53364}"/>
    <cellStyle name="Normal 13 6" xfId="4493" xr:uid="{621CFBE9-4B86-4442-B85B-4585B93FF55B}"/>
    <cellStyle name="Normal 14" xfId="264" xr:uid="{3FB8A025-E0CB-4D7B-8D4E-E1244C8CC52A}"/>
    <cellStyle name="Normal 14 2" xfId="503" xr:uid="{6339C401-933D-4BF2-A075-00A4AF00C7C5}"/>
    <cellStyle name="Normal 14 2 2" xfId="965" xr:uid="{10D2E07A-F907-43AD-8F40-5A7799353AD9}"/>
    <cellStyle name="Normal 14 2 2 2" xfId="2033" xr:uid="{8259514A-73BA-4023-BC1C-9EA067A73FC4}"/>
    <cellStyle name="Normal 14 2 2 2 2" xfId="4139" xr:uid="{380B631B-D85F-40A6-8F67-6FE40360F559}"/>
    <cellStyle name="Normal 14 2 2 2 2 2" xfId="8345" xr:uid="{BB14225F-0B15-4D64-B83A-E42D6CD314B8}"/>
    <cellStyle name="Normal 14 2 2 2 3" xfId="6249" xr:uid="{FE14B453-3119-47A8-A639-BFA186C54E07}"/>
    <cellStyle name="Normal 14 2 2 3" xfId="3084" xr:uid="{05CB4608-76C3-43B1-B7D4-A4525A9A0033}"/>
    <cellStyle name="Normal 14 2 2 3 2" xfId="7290" xr:uid="{52BC8E79-762B-48E5-9AF7-61D2B10BC4E1}"/>
    <cellStyle name="Normal 14 2 2 4" xfId="5194" xr:uid="{0B695679-0C4E-48E3-9D67-C78E7C9B4D60}"/>
    <cellStyle name="Normal 14 2 3" xfId="1579" xr:uid="{C5B64756-4A10-4114-9754-C7EC921B7739}"/>
    <cellStyle name="Normal 14 2 3 2" xfId="3685" xr:uid="{3F96F4E9-DB04-4650-A4DA-CD56E17854A3}"/>
    <cellStyle name="Normal 14 2 3 2 2" xfId="7891" xr:uid="{099EFF94-E3F7-4527-AC5D-0DBC642BE535}"/>
    <cellStyle name="Normal 14 2 3 3" xfId="5795" xr:uid="{BA15BDDD-7115-44CE-A63E-449A0EF189F7}"/>
    <cellStyle name="Normal 14 2 4" xfId="2630" xr:uid="{2A4DA3FD-3D35-42E9-BF23-C89F966EF5D6}"/>
    <cellStyle name="Normal 14 2 4 2" xfId="6836" xr:uid="{9DF8F6E9-21E0-4177-9E1B-72724B31CF7B}"/>
    <cellStyle name="Normal 14 2 5" xfId="4740" xr:uid="{3D73E443-CB87-4E92-9ED1-CFD8E7492ABD}"/>
    <cellStyle name="Normal 14 3" xfId="732" xr:uid="{C41EE36A-0337-4EA8-B6B4-38C5E7F9FA45}"/>
    <cellStyle name="Normal 14 3 2" xfId="1801" xr:uid="{3BE09103-8B38-416B-9D18-22F9273A5B48}"/>
    <cellStyle name="Normal 14 3 2 2" xfId="3907" xr:uid="{38899BF2-F54E-4E33-BE0F-41078D5E4114}"/>
    <cellStyle name="Normal 14 3 2 2 2" xfId="8113" xr:uid="{7FCFDC96-19C5-44CD-9C17-181319C2D8CD}"/>
    <cellStyle name="Normal 14 3 2 3" xfId="6017" xr:uid="{8212D40D-A27C-4F5C-94E0-12D0BAB93959}"/>
    <cellStyle name="Normal 14 3 3" xfId="2852" xr:uid="{C18DEB7B-6152-43B0-B088-C9D2A8C03B34}"/>
    <cellStyle name="Normal 14 3 3 2" xfId="7058" xr:uid="{D0CE51D2-BBD5-426F-8463-E202D0E61A7E}"/>
    <cellStyle name="Normal 14 3 4" xfId="4962" xr:uid="{EFA1398F-2035-49CA-8534-CC3DCEF024A3}"/>
    <cellStyle name="Normal 14 4" xfId="1346" xr:uid="{02386158-E742-4358-BD6E-25F061923B61}"/>
    <cellStyle name="Normal 14 4 2" xfId="3452" xr:uid="{003B8CC3-E108-433E-9F07-9373D48EBA25}"/>
    <cellStyle name="Normal 14 4 2 2" xfId="7658" xr:uid="{DE488E18-6D2E-43AD-9BDC-26545E75176C}"/>
    <cellStyle name="Normal 14 4 3" xfId="5562" xr:uid="{D5F80596-3354-4F38-B326-0FE02DE997D2}"/>
    <cellStyle name="Normal 14 5" xfId="2397" xr:uid="{38989DF5-962D-45C8-B734-0A274473E653}"/>
    <cellStyle name="Normal 14 5 2" xfId="6603" xr:uid="{BFF83452-26A8-4370-ADFB-DAB6CD3359D4}"/>
    <cellStyle name="Normal 14 6" xfId="4507" xr:uid="{A00D6A23-15EB-4CD9-BE98-93100B2EDA8C}"/>
    <cellStyle name="Normal 145" xfId="1155" xr:uid="{425AFD18-3CF8-4AD3-AC10-758029101241}"/>
    <cellStyle name="Normal 15" xfId="278" xr:uid="{0446C0CE-3F55-4A22-8D69-4B3884C0B330}"/>
    <cellStyle name="Normal 15 2" xfId="517" xr:uid="{C37DCB65-0E06-4700-B7C5-307778C98882}"/>
    <cellStyle name="Normal 15 2 2" xfId="979" xr:uid="{C29F78AA-DD71-4D89-984D-2CB14536B252}"/>
    <cellStyle name="Normal 15 2 2 2" xfId="2047" xr:uid="{FA8C55B4-BD7D-49BC-BDE4-42D145EB5B56}"/>
    <cellStyle name="Normal 15 2 2 2 2" xfId="4153" xr:uid="{726F6FE1-B4F3-44D1-AB43-8D03F8B242B6}"/>
    <cellStyle name="Normal 15 2 2 2 2 2" xfId="8359" xr:uid="{344D28C1-D5FB-4010-982A-8C684B84D386}"/>
    <cellStyle name="Normal 15 2 2 2 3" xfId="6263" xr:uid="{BA09A989-CFA1-41F0-A6BA-DD363A4F8251}"/>
    <cellStyle name="Normal 15 2 2 3" xfId="3098" xr:uid="{78726183-BF4B-4DF2-8190-013D41F01E64}"/>
    <cellStyle name="Normal 15 2 2 3 2" xfId="7304" xr:uid="{9FC737A1-E143-4B2F-BC47-C8F8F862070C}"/>
    <cellStyle name="Normal 15 2 2 4" xfId="5208" xr:uid="{CF77A674-AA83-4E00-8C9C-FE621F897B07}"/>
    <cellStyle name="Normal 15 2 3" xfId="1593" xr:uid="{1669A9E8-B505-47DF-99D2-4E4814BEE1FE}"/>
    <cellStyle name="Normal 15 2 3 2" xfId="3699" xr:uid="{A45DEF24-7F4B-4C96-AB89-573B18612879}"/>
    <cellStyle name="Normal 15 2 3 2 2" xfId="7905" xr:uid="{358A9425-4829-4C57-BEBA-D096641DEFCD}"/>
    <cellStyle name="Normal 15 2 3 3" xfId="5809" xr:uid="{F6C942D2-D031-400F-BB5B-BEC6636E52B8}"/>
    <cellStyle name="Normal 15 2 4" xfId="2644" xr:uid="{CA984A63-6641-41EA-A3C0-725E8084BBA2}"/>
    <cellStyle name="Normal 15 2 4 2" xfId="6850" xr:uid="{4CB194B1-20AF-4419-85FA-D47E25E00E09}"/>
    <cellStyle name="Normal 15 2 5" xfId="4754" xr:uid="{E4522F4D-FCB9-47EF-8A69-4C1D89F4E6C5}"/>
    <cellStyle name="Normal 15 3" xfId="746" xr:uid="{C0981DA2-1E26-40C3-A9D3-69242F7952C0}"/>
    <cellStyle name="Normal 15 3 2" xfId="1815" xr:uid="{74119DFA-24CE-417A-869D-DE88CCE0D5BF}"/>
    <cellStyle name="Normal 15 3 2 2" xfId="3921" xr:uid="{C28BFE2C-D0D1-4B26-B80B-883D284FDBF6}"/>
    <cellStyle name="Normal 15 3 2 2 2" xfId="8127" xr:uid="{5411E8AD-309C-4EF4-8116-7EF4FE7A0FC3}"/>
    <cellStyle name="Normal 15 3 2 3" xfId="6031" xr:uid="{95521548-42AD-400B-A69F-B4C765A88F9D}"/>
    <cellStyle name="Normal 15 3 3" xfId="2866" xr:uid="{D674FB17-0854-4630-B688-DFE624BD2DA8}"/>
    <cellStyle name="Normal 15 3 3 2" xfId="7072" xr:uid="{6D0D9726-0813-49FC-B401-E9288FD0B5C8}"/>
    <cellStyle name="Normal 15 3 4" xfId="4976" xr:uid="{3D4A16C0-D08B-45BE-9365-F4AF363CD770}"/>
    <cellStyle name="Normal 15 4" xfId="1360" xr:uid="{B6869089-621A-446D-80EF-3AFF98BE50FE}"/>
    <cellStyle name="Normal 15 4 2" xfId="3466" xr:uid="{77E7812D-AEC6-4785-B774-8BE698C27435}"/>
    <cellStyle name="Normal 15 4 2 2" xfId="7672" xr:uid="{BE127271-626F-427A-874E-4355427B8454}"/>
    <cellStyle name="Normal 15 4 3" xfId="5576" xr:uid="{29AEA05B-48F4-40C0-8AF4-A8300D57B7AE}"/>
    <cellStyle name="Normal 15 5" xfId="2411" xr:uid="{2BEEDB3C-8B5D-4DC8-B37F-6E722007F411}"/>
    <cellStyle name="Normal 15 5 2" xfId="6617" xr:uid="{DC846A41-41C8-4C5D-A097-A668918B2A6D}"/>
    <cellStyle name="Normal 15 6" xfId="4521" xr:uid="{48D7D01A-B121-4A96-8B58-CF606B80F49E}"/>
    <cellStyle name="Normal 16" xfId="293" xr:uid="{33F0E7EF-D3DB-4F25-9E83-3842013EE96D}"/>
    <cellStyle name="Normal 16 2" xfId="531" xr:uid="{3FF5AD6A-AE02-4869-84BC-4587F961AC68}"/>
    <cellStyle name="Normal 16 2 2" xfId="993" xr:uid="{4B6964BF-AC92-4A2D-B0B0-EDED2BC57C50}"/>
    <cellStyle name="Normal 16 2 2 2" xfId="2061" xr:uid="{B2EDA1C8-BEA5-45A0-8D62-6FB9A19E5FC5}"/>
    <cellStyle name="Normal 16 2 2 2 2" xfId="4167" xr:uid="{4F2B59B7-5094-4270-98D1-8B044004B972}"/>
    <cellStyle name="Normal 16 2 2 2 2 2" xfId="8373" xr:uid="{B8F54613-9C90-4DF9-ACFA-1A7171B65DE4}"/>
    <cellStyle name="Normal 16 2 2 2 3" xfId="6277" xr:uid="{2169A033-25FA-445F-907C-87CDFF1FBB04}"/>
    <cellStyle name="Normal 16 2 2 3" xfId="3112" xr:uid="{62717940-B313-45D2-A301-665F0CEFC6E1}"/>
    <cellStyle name="Normal 16 2 2 3 2" xfId="7318" xr:uid="{6F97F11D-DF02-4699-8D5D-954CDB49A43C}"/>
    <cellStyle name="Normal 16 2 2 4" xfId="5222" xr:uid="{68EE3641-A606-4898-AFA7-6CC6A259D7A8}"/>
    <cellStyle name="Normal 16 2 3" xfId="1607" xr:uid="{BB0CB61D-D279-4ABC-AC39-F5552D4BBB38}"/>
    <cellStyle name="Normal 16 2 3 2" xfId="3713" xr:uid="{2EBB2206-5770-4A1B-A311-3E10B61DED55}"/>
    <cellStyle name="Normal 16 2 3 2 2" xfId="7919" xr:uid="{ED9CA2AB-293B-426A-B064-8554FB434A2F}"/>
    <cellStyle name="Normal 16 2 3 3" xfId="5823" xr:uid="{7C2CD10B-D48C-48FD-81B7-A24432049B62}"/>
    <cellStyle name="Normal 16 2 4" xfId="2658" xr:uid="{F957F7C8-0ADB-4221-8E69-538CE8A48081}"/>
    <cellStyle name="Normal 16 2 4 2" xfId="6864" xr:uid="{1EDC0B18-F86B-4CEF-B0E2-BA5E21281D68}"/>
    <cellStyle name="Normal 16 2 5" xfId="4768" xr:uid="{4F10ED2F-EBF1-4C52-8700-D390F3816421}"/>
    <cellStyle name="Normal 16 3" xfId="760" xr:uid="{DD2F3470-E855-4BD9-BACC-1865A0974152}"/>
    <cellStyle name="Normal 16 3 2" xfId="1829" xr:uid="{CD5504F2-5661-419C-8760-5C6DD2C380DF}"/>
    <cellStyle name="Normal 16 3 2 2" xfId="3935" xr:uid="{2C222AC9-4C6D-4AB7-AE44-9DBD8A2D751E}"/>
    <cellStyle name="Normal 16 3 2 2 2" xfId="8141" xr:uid="{B156A665-5B60-4C85-8677-3A73BA67F2E6}"/>
    <cellStyle name="Normal 16 3 2 3" xfId="6045" xr:uid="{FA6C7AF7-C258-428C-B4C6-A1683580BEAC}"/>
    <cellStyle name="Normal 16 3 3" xfId="2880" xr:uid="{D73F241F-83C2-40BD-812E-56724EBD88EC}"/>
    <cellStyle name="Normal 16 3 3 2" xfId="7086" xr:uid="{CAAC08FD-4A27-4658-819A-A4936E2CDC60}"/>
    <cellStyle name="Normal 16 3 4" xfId="4990" xr:uid="{CEDA159E-A033-4F16-9CBE-D0CFAD9EC1E0}"/>
    <cellStyle name="Normal 16 4" xfId="1374" xr:uid="{E045025E-0527-44A4-B346-B123714A1A07}"/>
    <cellStyle name="Normal 16 4 2" xfId="3480" xr:uid="{CC56FAA5-43B1-4A56-9AED-17AF80EC713F}"/>
    <cellStyle name="Normal 16 4 2 2" xfId="7686" xr:uid="{B32858A2-F45B-4ECD-B4E2-575A14AB4FD4}"/>
    <cellStyle name="Normal 16 4 3" xfId="5590" xr:uid="{04990E61-5207-43B7-9868-77C2DE43253F}"/>
    <cellStyle name="Normal 16 5" xfId="2425" xr:uid="{275E7AB7-9B59-40C2-B55B-E6D3F6C90BC6}"/>
    <cellStyle name="Normal 16 5 2" xfId="6631" xr:uid="{0DE191C6-5E8A-4D85-A1DC-32391E7366CF}"/>
    <cellStyle name="Normal 16 6" xfId="4535" xr:uid="{BDE1AD6B-AC6B-4C42-B634-D9C23C494AE8}"/>
    <cellStyle name="Normal 17" xfId="296" xr:uid="{AB1CA918-05AE-4928-A02B-8416E2DCAD0A}"/>
    <cellStyle name="Normal 17 2" xfId="534" xr:uid="{4BA61313-F240-4A2B-820E-9A5C29C54C34}"/>
    <cellStyle name="Normal 17 2 2" xfId="996" xr:uid="{DBEE9DB0-7F93-4440-8305-183302A51B42}"/>
    <cellStyle name="Normal 17 2 2 2" xfId="2064" xr:uid="{D46789AC-4514-40A1-A4C6-CB8FF7533882}"/>
    <cellStyle name="Normal 17 2 2 2 2" xfId="4170" xr:uid="{69467E35-B32F-4715-9256-BC15506E580E}"/>
    <cellStyle name="Normal 17 2 2 2 2 2" xfId="8376" xr:uid="{D3FAA8B0-3C19-4996-9D8F-9998A35455A6}"/>
    <cellStyle name="Normal 17 2 2 2 3" xfId="6280" xr:uid="{912F152E-E513-4680-B510-509AABE153F3}"/>
    <cellStyle name="Normal 17 2 2 3" xfId="3115" xr:uid="{67FDC6C0-3032-43B7-9D60-32447800ECD1}"/>
    <cellStyle name="Normal 17 2 2 3 2" xfId="7321" xr:uid="{7AF7BDF8-02ED-4312-9EE1-EDEF06A40467}"/>
    <cellStyle name="Normal 17 2 2 4" xfId="5225" xr:uid="{265D5839-1027-4604-AAFD-94A3113CC54D}"/>
    <cellStyle name="Normal 17 2 3" xfId="1610" xr:uid="{997D6210-A098-4E22-BB60-586A0C9345D6}"/>
    <cellStyle name="Normal 17 2 3 2" xfId="3716" xr:uid="{FCD597F7-134D-443D-95ED-E6C2B3BEDC80}"/>
    <cellStyle name="Normal 17 2 3 2 2" xfId="7922" xr:uid="{C76FB06C-8E0F-47C6-91FF-23BCF733DB09}"/>
    <cellStyle name="Normal 17 2 3 3" xfId="5826" xr:uid="{2C6B232D-65B7-4FB2-97BE-4329DB3560A6}"/>
    <cellStyle name="Normal 17 2 4" xfId="2661" xr:uid="{59AB3841-AA53-4426-8271-04611E304A2E}"/>
    <cellStyle name="Normal 17 2 4 2" xfId="6867" xr:uid="{B4A715D0-D51C-404B-A9D2-09849F059F8D}"/>
    <cellStyle name="Normal 17 2 5" xfId="4771" xr:uid="{5D5D729E-C1E7-41FF-A81D-BE00E25AA221}"/>
    <cellStyle name="Normal 17 3" xfId="564" xr:uid="{4FE98D3A-D041-4EF2-8173-520215348A9E}"/>
    <cellStyle name="Normal 17 4" xfId="763" xr:uid="{40F6D06D-CB74-422D-A69C-DBDDF2BC215F}"/>
    <cellStyle name="Normal 17 4 2" xfId="1832" xr:uid="{29C21F4F-C000-4620-B149-C77EDA6CE1A8}"/>
    <cellStyle name="Normal 17 4 2 2" xfId="3938" xr:uid="{8F9235B9-EC75-46FC-85F3-15E87469E935}"/>
    <cellStyle name="Normal 17 4 2 2 2" xfId="8144" xr:uid="{0A8D641A-8BFD-44F5-A965-6D1E6BEE4744}"/>
    <cellStyle name="Normal 17 4 2 3" xfId="6048" xr:uid="{ECEC446D-87E8-4150-A603-7A808D84416E}"/>
    <cellStyle name="Normal 17 4 3" xfId="2883" xr:uid="{557EF293-F5D5-46E6-A221-438882E469A7}"/>
    <cellStyle name="Normal 17 4 3 2" xfId="7089" xr:uid="{BFA87D8B-30D4-48C0-8827-02B263BB3E97}"/>
    <cellStyle name="Normal 17 4 4" xfId="4993" xr:uid="{66F4CDCD-1DE9-4B24-BB73-04F4B7EED741}"/>
    <cellStyle name="Normal 17 5" xfId="1377" xr:uid="{9B51162E-B29A-4299-9F48-55DA857C12F4}"/>
    <cellStyle name="Normal 17 5 2" xfId="3483" xr:uid="{1042E521-3DC0-47D6-9034-3932CE9BFF8C}"/>
    <cellStyle name="Normal 17 5 2 2" xfId="7689" xr:uid="{68C45DC0-C39E-4E10-9FCE-A2119C68713B}"/>
    <cellStyle name="Normal 17 5 3" xfId="5593" xr:uid="{2393A96A-8265-4B25-BCE6-A1D267E2043E}"/>
    <cellStyle name="Normal 17 6" xfId="2428" xr:uid="{FCBA3BD7-B267-42E1-A2C0-BB359B7F8484}"/>
    <cellStyle name="Normal 17 6 2" xfId="6634" xr:uid="{5EA8485A-2F88-4944-A300-8F4EEA12F7E6}"/>
    <cellStyle name="Normal 17 7" xfId="4538" xr:uid="{9A590291-EDD4-4BB0-8246-2C7ABEF4FD54}"/>
    <cellStyle name="Normal 172" xfId="292" xr:uid="{25940988-7637-4F70-A98E-25E28E2D2501}"/>
    <cellStyle name="Normal 18" xfId="297" xr:uid="{5023FACA-6342-439B-AE2C-7E9BD3F3CE51}"/>
    <cellStyle name="Normal 18 2" xfId="535" xr:uid="{4DB1B20E-BC6E-4862-B266-E3AE6C6E925D}"/>
    <cellStyle name="Normal 18 2 2" xfId="997" xr:uid="{64C32D39-2AD6-4779-ADD2-FBE9F955EC98}"/>
    <cellStyle name="Normal 18 2 2 2" xfId="2065" xr:uid="{59C2400E-3BF0-4AC4-A9C7-D6B8487D5BF0}"/>
    <cellStyle name="Normal 18 2 2 2 2" xfId="4171" xr:uid="{091CAD01-BC0A-4B02-923F-77AF9F8A4A9F}"/>
    <cellStyle name="Normal 18 2 2 2 2 2" xfId="8377" xr:uid="{15FDA56A-8C80-4BFD-902A-9272B3C13773}"/>
    <cellStyle name="Normal 18 2 2 2 3" xfId="6281" xr:uid="{6B674FC6-4213-4AD5-B491-A888198107E1}"/>
    <cellStyle name="Normal 18 2 2 3" xfId="3116" xr:uid="{4A642D05-32BA-4245-8DC0-540463FEBDA0}"/>
    <cellStyle name="Normal 18 2 2 3 2" xfId="7322" xr:uid="{DA2CD15E-5CB1-4C95-A9FA-111DB18DB30D}"/>
    <cellStyle name="Normal 18 2 2 4" xfId="5226" xr:uid="{9022A616-5917-4CA5-9B86-9FC3677989EF}"/>
    <cellStyle name="Normal 18 2 3" xfId="1611" xr:uid="{3AC06F31-121A-4148-BD92-6E0F6B330C69}"/>
    <cellStyle name="Normal 18 2 3 2" xfId="3717" xr:uid="{CEB18FED-690D-4533-9E68-8F1E19D1151A}"/>
    <cellStyle name="Normal 18 2 3 2 2" xfId="7923" xr:uid="{72AF4CC8-4D28-4BE3-9316-15F9E3C9C47B}"/>
    <cellStyle name="Normal 18 2 3 3" xfId="5827" xr:uid="{D556FB51-3256-4515-ADA7-D43BEB43A7A3}"/>
    <cellStyle name="Normal 18 2 4" xfId="2662" xr:uid="{05471421-9E8C-4A97-AFB1-BC4CE32E4D65}"/>
    <cellStyle name="Normal 18 2 4 2" xfId="6868" xr:uid="{AEB760CE-643D-4AD7-9F37-C12540CD9FF4}"/>
    <cellStyle name="Normal 18 2 5" xfId="4772" xr:uid="{6BAD8046-9B5A-401D-A8D2-522ACB6C0A5C}"/>
    <cellStyle name="Normal 18 3" xfId="764" xr:uid="{98F9F590-8B16-49D8-8100-C07FF1E16717}"/>
    <cellStyle name="Normal 18 3 2" xfId="1833" xr:uid="{5ED06C86-5F9B-49C9-970A-89844F3BF959}"/>
    <cellStyle name="Normal 18 3 2 2" xfId="3939" xr:uid="{7C13CD98-CA8B-42AE-B15C-D1578AEAE131}"/>
    <cellStyle name="Normal 18 3 2 2 2" xfId="8145" xr:uid="{4686CE4F-E788-46D6-92E0-396A3BFA6593}"/>
    <cellStyle name="Normal 18 3 2 3" xfId="6049" xr:uid="{137C375D-B932-4311-99A4-8F3EE1CE1296}"/>
    <cellStyle name="Normal 18 3 3" xfId="2884" xr:uid="{B2B3D885-6597-458E-BACE-3B93A8E5B44E}"/>
    <cellStyle name="Normal 18 3 3 2" xfId="7090" xr:uid="{1E957B91-6A6A-4866-8925-F422C0074C4B}"/>
    <cellStyle name="Normal 18 3 4" xfId="4994" xr:uid="{B9038EB5-5ED9-4A21-9DD3-58E40DC8F4B5}"/>
    <cellStyle name="Normal 18 4" xfId="1378" xr:uid="{DB227F8C-115F-463F-83A9-079A3888EF93}"/>
    <cellStyle name="Normal 18 4 2" xfId="3484" xr:uid="{360E0D60-4E39-4FBE-B514-5E710C2B859D}"/>
    <cellStyle name="Normal 18 4 2 2" xfId="7690" xr:uid="{AD4E4F25-FEA8-45B6-A7ED-6022AC375EBF}"/>
    <cellStyle name="Normal 18 4 3" xfId="5594" xr:uid="{1A9DAA6D-2C49-4A85-9326-4ECC1A4824EF}"/>
    <cellStyle name="Normal 18 5" xfId="2429" xr:uid="{04843FD3-A6A5-453C-9ABF-7675B1734BE0}"/>
    <cellStyle name="Normal 18 5 2" xfId="6635" xr:uid="{17258028-97DE-479C-889D-9A775EA31297}"/>
    <cellStyle name="Normal 18 6" xfId="4539" xr:uid="{3A23267C-15B3-4725-B061-0D580B4408D2}"/>
    <cellStyle name="Normal 19" xfId="299" xr:uid="{FAAFD773-1B82-4F10-9161-15B5CD821847}"/>
    <cellStyle name="Normal 19 2" xfId="537" xr:uid="{B9EE8C74-DC4B-4D67-8C5C-6A60C221AE3D}"/>
    <cellStyle name="Normal 19 2 2" xfId="999" xr:uid="{7C620A35-1348-469B-803A-3511E7731B64}"/>
    <cellStyle name="Normal 19 2 2 2" xfId="2067" xr:uid="{C47E3416-13CD-4E33-B9A4-5C70E6CE7646}"/>
    <cellStyle name="Normal 19 2 2 2 2" xfId="4173" xr:uid="{441AEB6A-DC2A-465F-B2CC-6EA2E2ED1CAC}"/>
    <cellStyle name="Normal 19 2 2 2 2 2" xfId="8379" xr:uid="{DB659479-ECE1-4BF5-8693-91CB31EEAAB9}"/>
    <cellStyle name="Normal 19 2 2 2 3" xfId="6283" xr:uid="{9D8C2EF4-1DEB-4426-85F7-8AB59C0B759E}"/>
    <cellStyle name="Normal 19 2 2 3" xfId="3118" xr:uid="{789185B8-3E1D-46A7-A72B-99A785F5D2A0}"/>
    <cellStyle name="Normal 19 2 2 3 2" xfId="7324" xr:uid="{B876EBB9-0213-4B71-8C6A-0A314C4C68B4}"/>
    <cellStyle name="Normal 19 2 2 4" xfId="5228" xr:uid="{A4E7C258-90E0-4381-A90B-6964FCE68DB3}"/>
    <cellStyle name="Normal 19 2 3" xfId="1613" xr:uid="{20DC5E36-0497-4F4F-A614-74126EA6D51E}"/>
    <cellStyle name="Normal 19 2 3 2" xfId="3719" xr:uid="{7BB4FC22-4876-4E2A-9160-D2EDC5C8785C}"/>
    <cellStyle name="Normal 19 2 3 2 2" xfId="7925" xr:uid="{EE1C2188-1EC6-4755-AD8D-46F56DF8AC59}"/>
    <cellStyle name="Normal 19 2 3 3" xfId="5829" xr:uid="{A9493D58-05F5-4CED-8429-4E18BA2C9D12}"/>
    <cellStyle name="Normal 19 2 4" xfId="2664" xr:uid="{91FF1405-61E9-4E6E-890A-5004D284D8D3}"/>
    <cellStyle name="Normal 19 2 4 2" xfId="6870" xr:uid="{7D049EBF-7DCB-4916-A20F-0DDDDDBDD732}"/>
    <cellStyle name="Normal 19 2 5" xfId="4774" xr:uid="{1DF6BD2F-8F14-4A14-89CA-CC5C8F6062F5}"/>
    <cellStyle name="Normal 19 3" xfId="766" xr:uid="{6A6CBF13-F921-464B-A5D7-0148F3BB736D}"/>
    <cellStyle name="Normal 19 3 2" xfId="1835" xr:uid="{2B8B88DB-4F18-4FF7-8F28-25E0800B2B3A}"/>
    <cellStyle name="Normal 19 3 2 2" xfId="3941" xr:uid="{DB5DF4A7-5E91-463B-8CF6-527BD8E112E1}"/>
    <cellStyle name="Normal 19 3 2 2 2" xfId="8147" xr:uid="{158756D8-7041-45B4-82DB-34DACCC8BBEB}"/>
    <cellStyle name="Normal 19 3 2 3" xfId="6051" xr:uid="{12550786-824F-46B1-BCF0-083C69F3D22A}"/>
    <cellStyle name="Normal 19 3 3" xfId="2886" xr:uid="{D249CAF7-9CB9-44AD-8D06-42BCD4271BE8}"/>
    <cellStyle name="Normal 19 3 3 2" xfId="7092" xr:uid="{35B1F86D-DBDA-4944-90F6-EFCF8E844770}"/>
    <cellStyle name="Normal 19 3 4" xfId="4996" xr:uid="{9A5089DF-E030-43CA-8457-67C6ECE7501D}"/>
    <cellStyle name="Normal 19 4" xfId="1380" xr:uid="{D78846D0-0F52-4589-A798-A39916CA6169}"/>
    <cellStyle name="Normal 19 4 2" xfId="3486" xr:uid="{CA5DE276-C97E-4837-8079-6563B2C39094}"/>
    <cellStyle name="Normal 19 4 2 2" xfId="7692" xr:uid="{387BC302-C346-45ED-94D0-099A08D902AA}"/>
    <cellStyle name="Normal 19 4 3" xfId="5596" xr:uid="{A5E5A562-97C6-4320-B00B-799B079B7BCF}"/>
    <cellStyle name="Normal 19 5" xfId="2431" xr:uid="{F285B62A-0FE2-44F8-B7FA-A8B69A28D3AB}"/>
    <cellStyle name="Normal 19 5 2" xfId="6637" xr:uid="{A0EC5D8D-AAB2-4688-B2A7-577292D921D5}"/>
    <cellStyle name="Normal 19 6" xfId="4541" xr:uid="{63BC8E54-A252-48CB-9090-44FA20166A64}"/>
    <cellStyle name="Normal 2" xfId="1" xr:uid="{00000000-0005-0000-0000-000002000000}"/>
    <cellStyle name="Normal 2 10" xfId="154" xr:uid="{D63DC35B-B4F4-4F1C-BE55-00C1E12ACAD1}"/>
    <cellStyle name="Normal 2 10 2" xfId="155" xr:uid="{3D7F5593-1AC6-49E8-A138-37277DE3BFCA}"/>
    <cellStyle name="Normal 2 17 2" xfId="65" xr:uid="{9A98B236-5C58-4968-9B84-7F6024FDC484}"/>
    <cellStyle name="Normal 2 17 2 10" xfId="1175" xr:uid="{FBFBD108-E4A1-402C-9345-C73EE5A04A44}"/>
    <cellStyle name="Normal 2 17 2 10 2" xfId="3290" xr:uid="{354BFA98-387F-49DA-8F5D-4BACC88522E5}"/>
    <cellStyle name="Normal 2 17 2 10 2 2" xfId="7496" xr:uid="{9B927C72-4FF5-47BB-BE1F-DCC846A76FBD}"/>
    <cellStyle name="Normal 2 17 2 10 3" xfId="5400" xr:uid="{E79E0D58-0E23-454F-8CA7-4BD921BA0BD8}"/>
    <cellStyle name="Normal 2 17 2 11" xfId="1144" xr:uid="{83DF1171-4619-451C-A99A-1EFC4ED8FF3B}"/>
    <cellStyle name="Normal 2 17 2 11 2" xfId="3262" xr:uid="{BAEC5E0B-32D3-4861-A418-A9DA7F5F7065}"/>
    <cellStyle name="Normal 2 17 2 11 2 2" xfId="7468" xr:uid="{D9BDFCC9-8262-4720-AF1C-C8FFFDBE4DF4}"/>
    <cellStyle name="Normal 2 17 2 11 3" xfId="5372" xr:uid="{F64E72A9-18B9-4B13-BCD2-D64691C08FFD}"/>
    <cellStyle name="Normal 2 17 2 12" xfId="2226" xr:uid="{BE939403-CB69-446D-AC5C-9A387E75D155}"/>
    <cellStyle name="Normal 2 17 2 12 2" xfId="6441" xr:uid="{681306BD-C575-4FCC-BF9B-01E57D666A28}"/>
    <cellStyle name="Normal 2 17 2 13" xfId="4336" xr:uid="{3737F4CE-9177-4737-8A5B-A3E447B742AD}"/>
    <cellStyle name="Normal 2 17 2 2" xfId="156" xr:uid="{3AABA14E-2F88-4A8B-9FD3-1F7DF25BD0A5}"/>
    <cellStyle name="Normal 2 17 2 2 2" xfId="416" xr:uid="{78290295-5110-47DF-AF27-B26FD44D53AB}"/>
    <cellStyle name="Normal 2 17 2 2 2 2" xfId="879" xr:uid="{1CFE843E-4A5B-4F6C-B768-E31F9D4DFD04}"/>
    <cellStyle name="Normal 2 17 2 2 2 2 2" xfId="1947" xr:uid="{AD2FB85B-F541-4320-A6D4-818D170CB896}"/>
    <cellStyle name="Normal 2 17 2 2 2 2 2 2" xfId="4053" xr:uid="{212E2A9A-3D9A-4894-80B2-317997E9F9CB}"/>
    <cellStyle name="Normal 2 17 2 2 2 2 2 2 2" xfId="8259" xr:uid="{1F860B28-EBF2-4DAE-99B8-3B56D9D0FD1B}"/>
    <cellStyle name="Normal 2 17 2 2 2 2 2 3" xfId="6163" xr:uid="{9D21184C-F6E6-41B5-AEB8-0F2D374BCD95}"/>
    <cellStyle name="Normal 2 17 2 2 2 2 3" xfId="2998" xr:uid="{36F34EB9-1B76-49C1-A1BF-3FDD2FA1EDED}"/>
    <cellStyle name="Normal 2 17 2 2 2 2 3 2" xfId="7204" xr:uid="{DC13882B-A0E5-4681-B048-C0E37AD97D87}"/>
    <cellStyle name="Normal 2 17 2 2 2 2 4" xfId="5108" xr:uid="{EEFB242B-3B3C-4FC5-8263-DE92D8763F2E}"/>
    <cellStyle name="Normal 2 17 2 2 2 3" xfId="1493" xr:uid="{7E536B68-44D7-4499-9DE2-F3F03FE9D88C}"/>
    <cellStyle name="Normal 2 17 2 2 2 3 2" xfId="3599" xr:uid="{237369FC-5007-4F27-9463-4B1A92208C0F}"/>
    <cellStyle name="Normal 2 17 2 2 2 3 2 2" xfId="7805" xr:uid="{13B21FF3-323F-49F0-A596-E74D51C0D494}"/>
    <cellStyle name="Normal 2 17 2 2 2 3 3" xfId="5709" xr:uid="{37222E71-BE02-46B3-817D-0CC10D707E16}"/>
    <cellStyle name="Normal 2 17 2 2 2 4" xfId="2544" xr:uid="{E243ADD3-3EB9-4CAE-9497-6512FFDB4894}"/>
    <cellStyle name="Normal 2 17 2 2 2 4 2" xfId="6750" xr:uid="{A4FC23FC-8FD1-4FDF-86AC-044A84755144}"/>
    <cellStyle name="Normal 2 17 2 2 2 5" xfId="4654" xr:uid="{4C8EF774-8072-4BD3-AF42-C1B3C11630FB}"/>
    <cellStyle name="Normal 2 17 2 2 3" xfId="649" xr:uid="{3A78C190-0AC9-4159-B33E-BCA7CF210692}"/>
    <cellStyle name="Normal 2 17 2 2 3 2" xfId="1721" xr:uid="{96CE1370-3DD0-478D-8C98-F8030FB355D0}"/>
    <cellStyle name="Normal 2 17 2 2 3 2 2" xfId="3827" xr:uid="{8420F067-D58D-48F6-9F16-3CF31281DBB8}"/>
    <cellStyle name="Normal 2 17 2 2 3 2 2 2" xfId="8033" xr:uid="{13124BFC-9171-4472-AF6A-6E1B055898E6}"/>
    <cellStyle name="Normal 2 17 2 2 3 2 3" xfId="5937" xr:uid="{B3ACE95D-8B5E-4C0F-B361-70CDA2059C5A}"/>
    <cellStyle name="Normal 2 17 2 2 3 3" xfId="2772" xr:uid="{945C9A24-7FBC-46A7-8A24-646AE1D733A2}"/>
    <cellStyle name="Normal 2 17 2 2 3 3 2" xfId="6978" xr:uid="{467E29F2-CA56-42FE-AC56-F57F3D2737C7}"/>
    <cellStyle name="Normal 2 17 2 2 3 4" xfId="4882" xr:uid="{24ADCDD0-0E24-46FA-B309-E330752EDDFA}"/>
    <cellStyle name="Normal 2 17 2 2 4" xfId="1108" xr:uid="{F4D09FA7-E773-4173-81B5-9E857FB493B7}"/>
    <cellStyle name="Normal 2 17 2 2 4 2" xfId="2175" xr:uid="{3E2C4853-ED1F-488D-98C3-3A564417102C}"/>
    <cellStyle name="Normal 2 17 2 2 4 2 2" xfId="4281" xr:uid="{B7BF3AB8-B517-4959-918B-B3CFD05090A7}"/>
    <cellStyle name="Normal 2 17 2 2 4 2 2 2" xfId="8487" xr:uid="{4FB01714-9929-4E33-BCCE-3117BB11FD4A}"/>
    <cellStyle name="Normal 2 17 2 2 4 2 3" xfId="6391" xr:uid="{A014B2D0-9E53-4DFC-AC25-F060B69A353C}"/>
    <cellStyle name="Normal 2 17 2 2 4 3" xfId="3226" xr:uid="{FDEBA92F-4554-4AB7-81CF-0A305D7EAA5E}"/>
    <cellStyle name="Normal 2 17 2 2 4 3 2" xfId="7432" xr:uid="{3C16DC65-1D4F-44D6-AFB0-63A63EAFA2D4}"/>
    <cellStyle name="Normal 2 17 2 2 4 4" xfId="5336" xr:uid="{B265310A-39C7-412D-8264-B971B14D58FF}"/>
    <cellStyle name="Normal 2 17 2 2 5" xfId="1251" xr:uid="{FDDC68DF-0BD3-4CE3-9EAF-385BACEBB0E7}"/>
    <cellStyle name="Normal 2 17 2 2 5 2" xfId="3366" xr:uid="{FBC4A16B-17E0-4407-9C0B-C4963C3B6D65}"/>
    <cellStyle name="Normal 2 17 2 2 5 2 2" xfId="7572" xr:uid="{208848D5-4EBC-433B-B25A-28B817127264}"/>
    <cellStyle name="Normal 2 17 2 2 5 3" xfId="5476" xr:uid="{0DCA0DF2-5FE8-4F63-AA08-E3DE4CCF5C6A}"/>
    <cellStyle name="Normal 2 17 2 2 6" xfId="2302" xr:uid="{B7167FB5-7DD0-459D-8949-75DA6AD81F56}"/>
    <cellStyle name="Normal 2 17 2 2 6 2" xfId="6517" xr:uid="{2ABF1F49-EF18-4783-B66B-2154D58748CA}"/>
    <cellStyle name="Normal 2 17 2 2 7" xfId="4412" xr:uid="{5DD04C1A-FEB0-45B0-98A0-5F69159811AA}"/>
    <cellStyle name="Normal 2 17 2 3" xfId="222" xr:uid="{74735CEF-C3C2-4117-8014-D46E582210B0}"/>
    <cellStyle name="Normal 2 17 2 3 2" xfId="469" xr:uid="{26F237B4-E26B-4C9A-9863-105E0D609392}"/>
    <cellStyle name="Normal 2 17 2 3 2 2" xfId="932" xr:uid="{239C8E6A-BA27-4AA5-BF2C-AE6461F5CBD3}"/>
    <cellStyle name="Normal 2 17 2 3 2 2 2" xfId="2000" xr:uid="{62A6781E-4908-4758-BD5A-C479A7258145}"/>
    <cellStyle name="Normal 2 17 2 3 2 2 2 2" xfId="4106" xr:uid="{5EC73347-59E5-43A8-A9CA-C3BD69FB87C8}"/>
    <cellStyle name="Normal 2 17 2 3 2 2 2 2 2" xfId="8312" xr:uid="{AC49AF20-8C7C-467D-BBC2-8CD95E16D11F}"/>
    <cellStyle name="Normal 2 17 2 3 2 2 2 3" xfId="6216" xr:uid="{56F5A5EA-F0F5-46A3-8B35-5D6A2BDD2044}"/>
    <cellStyle name="Normal 2 17 2 3 2 2 3" xfId="3051" xr:uid="{1B557EBE-7092-48AC-88A4-92C59E4655B3}"/>
    <cellStyle name="Normal 2 17 2 3 2 2 3 2" xfId="7257" xr:uid="{12428326-E0A2-467C-861C-33C357C4BFEE}"/>
    <cellStyle name="Normal 2 17 2 3 2 2 4" xfId="5161" xr:uid="{FB196939-3646-4DE1-9EAD-9892AC525EAE}"/>
    <cellStyle name="Normal 2 17 2 3 2 3" xfId="1546" xr:uid="{49F73561-9262-42B2-A8FB-0B0BBD52C67E}"/>
    <cellStyle name="Normal 2 17 2 3 2 3 2" xfId="3652" xr:uid="{73E10AA4-6220-4DB4-86D8-A409D3018F0D}"/>
    <cellStyle name="Normal 2 17 2 3 2 3 2 2" xfId="7858" xr:uid="{0EB58FE7-2620-4482-9267-CF1996A1ED32}"/>
    <cellStyle name="Normal 2 17 2 3 2 3 3" xfId="5762" xr:uid="{CCBD5372-5035-42FB-983E-D5CFA8FA05D1}"/>
    <cellStyle name="Normal 2 17 2 3 2 4" xfId="2597" xr:uid="{BA6F7156-AD44-4A3C-B971-B2EEEB49ECF0}"/>
    <cellStyle name="Normal 2 17 2 3 2 4 2" xfId="6803" xr:uid="{589B1B8E-36B7-462C-A5AE-E226636FAEA0}"/>
    <cellStyle name="Normal 2 17 2 3 2 5" xfId="4707" xr:uid="{6ED1D7EA-B56D-4D5C-B3F7-44F7ED81FDE4}"/>
    <cellStyle name="Normal 2 17 2 3 3" xfId="687" xr:uid="{3C30290B-5632-4F01-8502-573657B85432}"/>
    <cellStyle name="Normal 2 17 2 3 3 2" xfId="1756" xr:uid="{441044B0-0E25-456A-B3BB-E12FA7F9BA5F}"/>
    <cellStyle name="Normal 2 17 2 3 3 2 2" xfId="3862" xr:uid="{4BC24AC2-E006-456F-B99E-F25E39CD9B2F}"/>
    <cellStyle name="Normal 2 17 2 3 3 2 2 2" xfId="8068" xr:uid="{587E191B-05C0-42C1-9445-63E652D88516}"/>
    <cellStyle name="Normal 2 17 2 3 3 2 3" xfId="5972" xr:uid="{7F0DE224-F02E-45E6-94DE-9AE4F8925CBB}"/>
    <cellStyle name="Normal 2 17 2 3 3 3" xfId="2807" xr:uid="{5CADE67B-3A9F-479F-8E15-4C75FFB24B23}"/>
    <cellStyle name="Normal 2 17 2 3 3 3 2" xfId="7013" xr:uid="{CEC7519F-A19D-46B5-9577-1D940606F99E}"/>
    <cellStyle name="Normal 2 17 2 3 3 4" xfId="4917" xr:uid="{B526C25F-1334-49EB-94F5-B087E8F3E52B}"/>
    <cellStyle name="Normal 2 17 2 3 4" xfId="1305" xr:uid="{D4029E1C-32CC-411F-AADB-F8AFAFB6ACAE}"/>
    <cellStyle name="Normal 2 17 2 3 4 2" xfId="3419" xr:uid="{99836AE4-A2E4-4CD2-9703-7A53948FFFAF}"/>
    <cellStyle name="Normal 2 17 2 3 4 2 2" xfId="7625" xr:uid="{9B51D2CE-75A6-4603-B69E-B0B50F836335}"/>
    <cellStyle name="Normal 2 17 2 3 4 3" xfId="5529" xr:uid="{D61F0FF8-4242-4E90-AD3D-AF5ABDFBE799}"/>
    <cellStyle name="Normal 2 17 2 3 5" xfId="2356" xr:uid="{48F38762-3112-4061-A8C2-9953B359C743}"/>
    <cellStyle name="Normal 2 17 2 3 5 2" xfId="6570" xr:uid="{E0D6354A-B9F1-40ED-9FE9-892141850944}"/>
    <cellStyle name="Normal 2 17 2 3 6" xfId="4466" xr:uid="{BCA54129-6E3E-497D-86F4-9A89E5820E66}"/>
    <cellStyle name="Normal 2 17 2 4" xfId="340" xr:uid="{D338D172-DA18-4E42-9745-26D1ADB27D69}"/>
    <cellStyle name="Normal 2 17 2 4 2" xfId="803" xr:uid="{3CAAE55A-71AA-4BC8-B7D4-62C86E838E24}"/>
    <cellStyle name="Normal 2 17 2 4 2 2" xfId="1871" xr:uid="{B44D6A15-006D-42F5-8657-1727CB11158D}"/>
    <cellStyle name="Normal 2 17 2 4 2 2 2" xfId="3977" xr:uid="{2A8A3877-16FB-4D9C-92D4-974CC9BBDF34}"/>
    <cellStyle name="Normal 2 17 2 4 2 2 2 2" xfId="8183" xr:uid="{C30CB23D-FFC0-4AED-B938-54864A597C7F}"/>
    <cellStyle name="Normal 2 17 2 4 2 2 3" xfId="6087" xr:uid="{0A71FBA4-8D46-4C10-BF3F-2E229D0480CD}"/>
    <cellStyle name="Normal 2 17 2 4 2 3" xfId="2922" xr:uid="{6BDC5EA3-3CC3-4DF0-9F72-E2118A369761}"/>
    <cellStyle name="Normal 2 17 2 4 2 3 2" xfId="7128" xr:uid="{65865199-04A8-41D5-BCDE-F524C59434D8}"/>
    <cellStyle name="Normal 2 17 2 4 2 4" xfId="5032" xr:uid="{AC375DB1-21B6-46F1-B868-6630E27020BE}"/>
    <cellStyle name="Normal 2 17 2 4 3" xfId="1417" xr:uid="{C3EE32FC-0096-4D85-B971-065C9BED411A}"/>
    <cellStyle name="Normal 2 17 2 4 3 2" xfId="3523" xr:uid="{0F3A401C-F02C-40E8-8622-7A78C412239E}"/>
    <cellStyle name="Normal 2 17 2 4 3 2 2" xfId="7729" xr:uid="{DC6B8D24-8734-4BE6-AC11-77B265E294C9}"/>
    <cellStyle name="Normal 2 17 2 4 3 3" xfId="5633" xr:uid="{ED0B1EEB-34EB-49A1-B9C9-142B191C8D71}"/>
    <cellStyle name="Normal 2 17 2 4 4" xfId="2468" xr:uid="{BD129378-D1F5-4723-8CFC-0AF0C4B37E18}"/>
    <cellStyle name="Normal 2 17 2 4 4 2" xfId="6674" xr:uid="{F8434E5C-639D-48B8-9C56-386C3D9A18E7}"/>
    <cellStyle name="Normal 2 17 2 4 5" xfId="4578" xr:uid="{01BEA55C-39BD-4CE1-A0A7-5961DE53D0DC}"/>
    <cellStyle name="Normal 2 17 2 5" xfId="562" xr:uid="{D983C199-5CB5-47E8-BA22-77D426D7DF35}"/>
    <cellStyle name="Normal 2 17 2 5 2" xfId="1024" xr:uid="{BD504A9A-6868-43EC-AF5C-3A0F869971F7}"/>
    <cellStyle name="Normal 2 17 2 5 2 2" xfId="2091" xr:uid="{ACB876A9-84FB-406D-90AE-57B5304A1A71}"/>
    <cellStyle name="Normal 2 17 2 5 2 2 2" xfId="4197" xr:uid="{4C1B5824-DD94-4A29-ACCC-B8DB2EAB7F8F}"/>
    <cellStyle name="Normal 2 17 2 5 2 2 2 2" xfId="8403" xr:uid="{110BCFDD-EF7C-4FC9-8B9A-1BAB899F8178}"/>
    <cellStyle name="Normal 2 17 2 5 2 2 3" xfId="6307" xr:uid="{34A520F9-3CC6-4E05-B8AD-3DE7C946DE04}"/>
    <cellStyle name="Normal 2 17 2 5 2 3" xfId="3142" xr:uid="{BAC0A7A4-9147-42D6-AF32-F42C95A84205}"/>
    <cellStyle name="Normal 2 17 2 5 2 3 2" xfId="7348" xr:uid="{B719E409-C6EA-4A28-9406-4AE01EA40EE4}"/>
    <cellStyle name="Normal 2 17 2 5 2 4" xfId="5252" xr:uid="{755A0F0D-E87C-4704-864D-B5AFE9A6EB1F}"/>
    <cellStyle name="Normal 2 17 2 5 3" xfId="1637" xr:uid="{8C685E2F-99D4-44AF-AFBF-3104833A8503}"/>
    <cellStyle name="Normal 2 17 2 5 3 2" xfId="3743" xr:uid="{27C7D9EE-FEE6-4758-BD65-0A15DBBDEF84}"/>
    <cellStyle name="Normal 2 17 2 5 3 2 2" xfId="7949" xr:uid="{DC55D404-8F79-4462-9612-48ED19C5C0FE}"/>
    <cellStyle name="Normal 2 17 2 5 3 3" xfId="5853" xr:uid="{9BCC2A26-E7E0-433C-B654-4171A39D47D9}"/>
    <cellStyle name="Normal 2 17 2 5 4" xfId="2688" xr:uid="{702F20F1-318B-46BB-8C99-C9D9A395BDFF}"/>
    <cellStyle name="Normal 2 17 2 5 4 2" xfId="6894" xr:uid="{57C563FF-09D2-4AFB-A8FD-40BEE22FA4DB}"/>
    <cellStyle name="Normal 2 17 2 5 5" xfId="4798" xr:uid="{4AE51630-9BAC-46AE-AAE1-39686B4954D7}"/>
    <cellStyle name="Normal 2 17 2 6" xfId="565" xr:uid="{6C9EF42D-8841-4F49-80F6-7B7970621743}"/>
    <cellStyle name="Normal 2 17 2 6 2" xfId="1026" xr:uid="{99D989FE-7C66-4539-8974-1E4E57479157}"/>
    <cellStyle name="Normal 2 17 2 6 2 2" xfId="2093" xr:uid="{E3CD5BD3-C017-43D5-8A0E-B8685A158D5C}"/>
    <cellStyle name="Normal 2 17 2 6 2 2 2" xfId="4199" xr:uid="{E402EE2A-2B7A-4E69-939F-B6E16958077A}"/>
    <cellStyle name="Normal 2 17 2 6 2 2 2 2" xfId="8405" xr:uid="{3C727D39-5291-41C1-8E29-16835BB059D3}"/>
    <cellStyle name="Normal 2 17 2 6 2 2 3" xfId="6309" xr:uid="{23461153-57D9-4C2A-8B7D-877FCAAFAA71}"/>
    <cellStyle name="Normal 2 17 2 6 2 3" xfId="3144" xr:uid="{60AA2CC7-85CC-450C-B81D-583CA45EC9CD}"/>
    <cellStyle name="Normal 2 17 2 6 2 3 2" xfId="7350" xr:uid="{109BE94E-915E-4CA7-9890-FA281B66C273}"/>
    <cellStyle name="Normal 2 17 2 6 2 4" xfId="5254" xr:uid="{E0124BBA-6B60-4BF5-A142-F97D56E26869}"/>
    <cellStyle name="Normal 2 17 2 6 3" xfId="1639" xr:uid="{219C6060-3BC2-4C99-BAFE-2BE35F49F997}"/>
    <cellStyle name="Normal 2 17 2 6 3 2" xfId="3745" xr:uid="{022DDBB6-A09D-48CA-8586-7CAE99D1E814}"/>
    <cellStyle name="Normal 2 17 2 6 3 2 2" xfId="7951" xr:uid="{66483B28-AFB3-441E-860E-12EEEE93C3FB}"/>
    <cellStyle name="Normal 2 17 2 6 3 3" xfId="5855" xr:uid="{76426278-8B72-405E-A10B-2B814F52868C}"/>
    <cellStyle name="Normal 2 17 2 6 4" xfId="2690" xr:uid="{C96308F0-5FA4-44CE-9D81-923B741F3C66}"/>
    <cellStyle name="Normal 2 17 2 6 4 2" xfId="6896" xr:uid="{29EC786D-140C-4C0F-906E-5F54962F8B96}"/>
    <cellStyle name="Normal 2 17 2 6 5" xfId="4800" xr:uid="{17452338-404E-445B-90AA-F2BD812256D8}"/>
    <cellStyle name="Normal 2 17 2 7" xfId="574" xr:uid="{90D41BC7-F751-44F7-A6EF-968336CE8B33}"/>
    <cellStyle name="Normal 2 17 2 7 2" xfId="1648" xr:uid="{B144B903-F9BD-4873-8F9D-F3C679A5A47D}"/>
    <cellStyle name="Normal 2 17 2 7 2 2" xfId="3754" xr:uid="{D476589C-BDEA-4FB6-B7C6-7A55C81962D6}"/>
    <cellStyle name="Normal 2 17 2 7 2 2 2" xfId="7960" xr:uid="{EFD269EC-7606-4528-8E23-F7FB4B68AC08}"/>
    <cellStyle name="Normal 2 17 2 7 2 3" xfId="5864" xr:uid="{A7F5FDC3-1A8E-4DEE-BDC2-0C1D8A841935}"/>
    <cellStyle name="Normal 2 17 2 7 3" xfId="2699" xr:uid="{B2C6D1C5-7246-4A85-A6B5-D4E8E80AD6CB}"/>
    <cellStyle name="Normal 2 17 2 7 3 2" xfId="6905" xr:uid="{A87C6426-5D03-4DF3-A409-AE20A6B4DDAF}"/>
    <cellStyle name="Normal 2 17 2 7 4" xfId="4809" xr:uid="{BCD09945-136B-483E-BF01-FE00CF2A70D4}"/>
    <cellStyle name="Normal 2 17 2 8" xfId="1107" xr:uid="{AD3B30DA-9443-4704-A3A2-552A62143199}"/>
    <cellStyle name="Normal 2 17 2 8 2" xfId="2174" xr:uid="{9E630BAB-76B6-471C-B484-5BF939CD9741}"/>
    <cellStyle name="Normal 2 17 2 8 2 2" xfId="4280" xr:uid="{E08E48DA-DEDE-490C-8C6A-6802C8173C5A}"/>
    <cellStyle name="Normal 2 17 2 8 2 2 2" xfId="8486" xr:uid="{C8AC14CE-2469-47D0-B046-CBF5268FA057}"/>
    <cellStyle name="Normal 2 17 2 8 2 3" xfId="6390" xr:uid="{A93E7CE4-202D-42DA-8F90-8B4A99FF0037}"/>
    <cellStyle name="Normal 2 17 2 8 3" xfId="3225" xr:uid="{89444561-AD40-49DF-B0E0-73DB56E64B30}"/>
    <cellStyle name="Normal 2 17 2 8 3 2" xfId="7431" xr:uid="{38950A8F-2E12-40BA-A1DE-50E93213E566}"/>
    <cellStyle name="Normal 2 17 2 8 4" xfId="5335" xr:uid="{A05280EE-E451-461C-B09E-CB0973C773EB}"/>
    <cellStyle name="Normal 2 17 2 9" xfId="1142" xr:uid="{6BDD488C-0C7D-402F-AECE-78E0724BD584}"/>
    <cellStyle name="Normal 2 17 2 9 2" xfId="2209" xr:uid="{34785580-6340-47AD-850D-664A968D9C6C}"/>
    <cellStyle name="Normal 2 17 2 9 2 2" xfId="4315" xr:uid="{133854E6-3DB1-40D7-ABB0-D495DF07C8A0}"/>
    <cellStyle name="Normal 2 17 2 9 2 2 2" xfId="8521" xr:uid="{69E01900-A261-4D41-82BF-36D716AA710D}"/>
    <cellStyle name="Normal 2 17 2 9 2 3" xfId="6425" xr:uid="{959EFD3C-D527-4DD9-8773-F2C5AA26DBCF}"/>
    <cellStyle name="Normal 2 17 2 9 3" xfId="3260" xr:uid="{7524C4E2-953E-4F17-ADDF-3A1F7800A78D}"/>
    <cellStyle name="Normal 2 17 2 9 3 2" xfId="7466" xr:uid="{8BD28ED6-73B4-4B51-9294-3674DE41AE07}"/>
    <cellStyle name="Normal 2 17 2 9 4" xfId="5370" xr:uid="{EF56147B-6E58-4472-8E18-85F0F8CB2440}"/>
    <cellStyle name="Normal 2 18" xfId="157" xr:uid="{7DCBA8CC-C604-4559-9B26-12E80056575B}"/>
    <cellStyle name="Normal 2 18 10" xfId="4413" xr:uid="{DA4EFC9B-98D8-48C1-82D5-39034E508FBB}"/>
    <cellStyle name="Normal 2 18 2" xfId="158" xr:uid="{CD51022F-994F-4D4F-BFF2-146D3E55C156}"/>
    <cellStyle name="Normal 2 18 2 2" xfId="317" xr:uid="{2FB48748-229A-4F25-A1F8-EB70FA3B4757}"/>
    <cellStyle name="Normal 2 18 2 2 2" xfId="554" xr:uid="{6393AEB9-BE7D-4D97-B116-C0714DEAF345}"/>
    <cellStyle name="Normal 2 18 2 2 2 2" xfId="1016" xr:uid="{A992B0AD-904F-4356-A8C6-BC235AA2EDEC}"/>
    <cellStyle name="Normal 2 18 2 2 2 2 2" xfId="2084" xr:uid="{185C1899-1BB0-491D-9A1E-B4B62D30B970}"/>
    <cellStyle name="Normal 2 18 2 2 2 2 2 2" xfId="4190" xr:uid="{216BE7A1-5964-44CC-A24B-79D71E81874A}"/>
    <cellStyle name="Normal 2 18 2 2 2 2 2 2 2" xfId="8396" xr:uid="{6CBFA9D5-E73C-4C70-AB68-DA57511143AA}"/>
    <cellStyle name="Normal 2 18 2 2 2 2 2 3" xfId="6300" xr:uid="{991900C1-AB06-49D6-BC78-8ACCD1BF3267}"/>
    <cellStyle name="Normal 2 18 2 2 2 2 3" xfId="3135" xr:uid="{1C1B5AD6-9FCF-4222-B3CB-4422233509A9}"/>
    <cellStyle name="Normal 2 18 2 2 2 2 3 2" xfId="7341" xr:uid="{3F97B4A0-9490-4C6C-8D46-3EAB49AFC2AC}"/>
    <cellStyle name="Normal 2 18 2 2 2 2 4" xfId="5245" xr:uid="{6BFFD80E-298B-4DA0-B560-4477FB6EABAD}"/>
    <cellStyle name="Normal 2 18 2 2 2 3" xfId="1630" xr:uid="{4586987E-D344-4FEB-BEAA-FEC3B749AAF8}"/>
    <cellStyle name="Normal 2 18 2 2 2 3 2" xfId="3736" xr:uid="{F04AF295-B204-4001-B3DE-622960472D62}"/>
    <cellStyle name="Normal 2 18 2 2 2 3 2 2" xfId="7942" xr:uid="{F7C54101-BE9B-4175-A51C-325672F8B491}"/>
    <cellStyle name="Normal 2 18 2 2 2 3 3" xfId="5846" xr:uid="{A5883A41-4A60-4B68-817D-02D80B9B71E9}"/>
    <cellStyle name="Normal 2 18 2 2 2 4" xfId="2681" xr:uid="{2CBE089B-AB4F-4123-9603-50569FEB418E}"/>
    <cellStyle name="Normal 2 18 2 2 2 4 2" xfId="6887" xr:uid="{3B5374E9-D277-435E-BAF7-B82A8520B368}"/>
    <cellStyle name="Normal 2 18 2 2 2 5" xfId="4791" xr:uid="{6D855BC3-193C-4D28-A3CE-FD8A56655718}"/>
    <cellStyle name="Normal 2 18 2 2 3" xfId="783" xr:uid="{562AB07A-E6FF-4718-8A00-2530E87C0B66}"/>
    <cellStyle name="Normal 2 18 2 2 3 2" xfId="1852" xr:uid="{DC83D522-211F-474B-BEC7-4FB07EF5E9A4}"/>
    <cellStyle name="Normal 2 18 2 2 3 2 2" xfId="3958" xr:uid="{955B8490-3B46-4DDD-B824-704933E9DAE8}"/>
    <cellStyle name="Normal 2 18 2 2 3 2 2 2" xfId="8164" xr:uid="{2A9479F4-4394-4087-9A21-2987F5F411A6}"/>
    <cellStyle name="Normal 2 18 2 2 3 2 3" xfId="6068" xr:uid="{B43C5E1B-280C-4BA4-8097-F246B2EA804A}"/>
    <cellStyle name="Normal 2 18 2 2 3 3" xfId="2903" xr:uid="{60637A00-A621-40BD-9EC0-71FFBE49807F}"/>
    <cellStyle name="Normal 2 18 2 2 3 3 2" xfId="7109" xr:uid="{28185E88-34E2-482A-8AB9-C50DA8574E10}"/>
    <cellStyle name="Normal 2 18 2 2 3 4" xfId="5013" xr:uid="{B1D58B3C-B3CA-47B4-864A-E503CA56F635}"/>
    <cellStyle name="Normal 2 18 2 2 4" xfId="1397" xr:uid="{55C5608C-7218-469E-9CC3-6010BE822F6A}"/>
    <cellStyle name="Normal 2 18 2 2 4 2" xfId="3503" xr:uid="{195BE071-5284-4029-9B76-8D131A07FFD5}"/>
    <cellStyle name="Normal 2 18 2 2 4 2 2" xfId="7709" xr:uid="{80E8F3FA-7D61-4667-816E-D4F0870E31DB}"/>
    <cellStyle name="Normal 2 18 2 2 4 3" xfId="5613" xr:uid="{7CC24993-26ED-42EB-B683-F67A5A899431}"/>
    <cellStyle name="Normal 2 18 2 2 5" xfId="2448" xr:uid="{305E5E8D-DAE1-4294-8C0C-035451D62F86}"/>
    <cellStyle name="Normal 2 18 2 2 5 2" xfId="6654" xr:uid="{61279442-7197-428D-96B7-3FA87577B9DD}"/>
    <cellStyle name="Normal 2 18 2 2 6" xfId="4558" xr:uid="{A858FD27-5E44-43A4-9441-CEB9C6ED2156}"/>
    <cellStyle name="Normal 2 18 2 3" xfId="418" xr:uid="{D64E4EB9-DDD2-4E69-99D7-FC8D1E8B31F0}"/>
    <cellStyle name="Normal 2 18 2 3 2" xfId="881" xr:uid="{0FFE1D19-D4E7-44F7-A6C6-D7A606046567}"/>
    <cellStyle name="Normal 2 18 2 3 2 2" xfId="1949" xr:uid="{8413B6F4-4F9D-4CC5-8DF5-FFD145BE8166}"/>
    <cellStyle name="Normal 2 18 2 3 2 2 2" xfId="4055" xr:uid="{D44D4C32-8E05-494F-8FEF-14EE9B2B68B6}"/>
    <cellStyle name="Normal 2 18 2 3 2 2 2 2" xfId="8261" xr:uid="{81E6F62D-0B91-48B8-82B8-0CE1007CE565}"/>
    <cellStyle name="Normal 2 18 2 3 2 2 3" xfId="6165" xr:uid="{B9411185-4F8F-47DE-8A6A-1D9E9544EC61}"/>
    <cellStyle name="Normal 2 18 2 3 2 3" xfId="3000" xr:uid="{430DD4F5-A73F-4265-A2DE-B9FCDA094650}"/>
    <cellStyle name="Normal 2 18 2 3 2 3 2" xfId="7206" xr:uid="{CDEEBFE5-92EC-4188-81B8-0E4DF1FE3A28}"/>
    <cellStyle name="Normal 2 18 2 3 2 4" xfId="5110" xr:uid="{74AE11F9-B8E7-4B0D-B2F1-E3AE7BF411AB}"/>
    <cellStyle name="Normal 2 18 2 3 3" xfId="1495" xr:uid="{74A9D9EA-30A6-450C-B224-F900B5E24905}"/>
    <cellStyle name="Normal 2 18 2 3 3 2" xfId="3601" xr:uid="{7C2F6A2D-D781-4D42-8E33-DAC05E67DDD1}"/>
    <cellStyle name="Normal 2 18 2 3 3 2 2" xfId="7807" xr:uid="{868743A9-53A5-4622-9CFA-25636FD14828}"/>
    <cellStyle name="Normal 2 18 2 3 3 3" xfId="5711" xr:uid="{FF5C850A-C3A4-4328-A64E-817782D46269}"/>
    <cellStyle name="Normal 2 18 2 3 4" xfId="2546" xr:uid="{7450FCE3-DE75-41E8-90BE-A38C35501B5E}"/>
    <cellStyle name="Normal 2 18 2 3 4 2" xfId="6752" xr:uid="{3CFA5F92-6033-4C1D-A39B-B93D28926C42}"/>
    <cellStyle name="Normal 2 18 2 3 5" xfId="4656" xr:uid="{7FC22FCB-52BE-446D-8333-9A271D55CE9B}"/>
    <cellStyle name="Normal 2 18 2 4" xfId="651" xr:uid="{E28FCB2B-EBAD-464E-9760-D039B63BDD9C}"/>
    <cellStyle name="Normal 2 18 2 4 2" xfId="1723" xr:uid="{386205FC-2BF6-482D-B130-60A1BEDB6EDC}"/>
    <cellStyle name="Normal 2 18 2 4 2 2" xfId="3829" xr:uid="{D76CC161-09CD-4813-9F23-CEF451509181}"/>
    <cellStyle name="Normal 2 18 2 4 2 2 2" xfId="8035" xr:uid="{FBCA0672-9162-4425-BD14-3D9E39B1D9CF}"/>
    <cellStyle name="Normal 2 18 2 4 2 3" xfId="5939" xr:uid="{96D10EFA-77AB-4B3E-886A-B865A9AA9E8E}"/>
    <cellStyle name="Normal 2 18 2 4 3" xfId="2774" xr:uid="{A7D32C7A-AF91-4E9E-A01D-052AAAB3EB01}"/>
    <cellStyle name="Normal 2 18 2 4 3 2" xfId="6980" xr:uid="{EE5EDD69-0071-47B7-81F8-2EC727A2BD77}"/>
    <cellStyle name="Normal 2 18 2 4 4" xfId="4884" xr:uid="{9B754FB0-1F7D-4590-9A7F-1CB4B5289A95}"/>
    <cellStyle name="Normal 2 18 2 5" xfId="1110" xr:uid="{12F21E7F-F641-4273-BD8D-31873BDF388C}"/>
    <cellStyle name="Normal 2 18 2 5 2" xfId="2177" xr:uid="{1F7C6A18-7C99-4B77-B685-DD7DE8291A48}"/>
    <cellStyle name="Normal 2 18 2 5 2 2" xfId="4283" xr:uid="{0DB15103-7D2E-4DF2-B9A3-D39BD46EB658}"/>
    <cellStyle name="Normal 2 18 2 5 2 2 2" xfId="8489" xr:uid="{B600FEB7-9A9B-4EA4-8E77-5F597A8227ED}"/>
    <cellStyle name="Normal 2 18 2 5 2 3" xfId="6393" xr:uid="{2B6D0258-F5D9-4551-B6B0-424DFDA3884C}"/>
    <cellStyle name="Normal 2 18 2 5 3" xfId="3228" xr:uid="{95D0F031-C047-47D8-A5A2-B32EF9F239E8}"/>
    <cellStyle name="Normal 2 18 2 5 3 2" xfId="7434" xr:uid="{504D40AA-CC3F-4581-B6D3-189FE8A04788}"/>
    <cellStyle name="Normal 2 18 2 5 4" xfId="5338" xr:uid="{845EED40-1286-4E78-800D-8F0CE027AA6C}"/>
    <cellStyle name="Normal 2 18 2 6" xfId="1253" xr:uid="{DB38482E-1FD8-4FDE-B64C-CB09D140BF5D}"/>
    <cellStyle name="Normal 2 18 2 6 2" xfId="3368" xr:uid="{45897F82-FD96-458F-8938-47DDAA2CF20C}"/>
    <cellStyle name="Normal 2 18 2 6 2 2" xfId="7574" xr:uid="{C8D3BF7D-C59F-488D-9A52-B5903BE37CD6}"/>
    <cellStyle name="Normal 2 18 2 6 3" xfId="5478" xr:uid="{7B72FE48-F540-47AC-8B95-7C5FE1B91B53}"/>
    <cellStyle name="Normal 2 18 2 7" xfId="2304" xr:uid="{9C9084F1-BFD9-42D5-9F67-7E4F131A1B58}"/>
    <cellStyle name="Normal 2 18 2 7 2" xfId="6519" xr:uid="{C0ADB277-D0D8-4969-9BC1-A23A6917B436}"/>
    <cellStyle name="Normal 2 18 2 8" xfId="4414" xr:uid="{60AF7F6D-B1BA-43AF-BDBE-C456A09735C4}"/>
    <cellStyle name="Normal 2 18 3" xfId="224" xr:uid="{9E7CEA66-BCE7-4AFC-AA5B-89E74DCA5CCE}"/>
    <cellStyle name="Normal 2 18 3 2" xfId="471" xr:uid="{33F0C04D-E353-4CBB-B3B3-D04FCEFCD599}"/>
    <cellStyle name="Normal 2 18 3 2 2" xfId="934" xr:uid="{39BB5CCD-EDCA-439E-8682-21E17BE2715C}"/>
    <cellStyle name="Normal 2 18 3 2 2 2" xfId="2002" xr:uid="{A442C581-4001-4DFB-8453-6EAC2E86772D}"/>
    <cellStyle name="Normal 2 18 3 2 2 2 2" xfId="4108" xr:uid="{E8A54E26-4CFD-4D83-A378-BD332A5E7F73}"/>
    <cellStyle name="Normal 2 18 3 2 2 2 2 2" xfId="8314" xr:uid="{76A94361-DD90-448A-BAB8-4906D7C1C1A0}"/>
    <cellStyle name="Normal 2 18 3 2 2 2 3" xfId="6218" xr:uid="{41E742D7-1D10-47A6-8E86-E46922BC0085}"/>
    <cellStyle name="Normal 2 18 3 2 2 3" xfId="3053" xr:uid="{D9F669A8-49AE-4C24-B5C7-6B3D64B16EA8}"/>
    <cellStyle name="Normal 2 18 3 2 2 3 2" xfId="7259" xr:uid="{218ACCDA-69E7-48CC-800F-7F3A57929AEB}"/>
    <cellStyle name="Normal 2 18 3 2 2 4" xfId="5163" xr:uid="{242813AA-1AB0-4BE7-A5B2-F3AD357CEC07}"/>
    <cellStyle name="Normal 2 18 3 2 3" xfId="1548" xr:uid="{A3E310C3-6E5B-48AD-85C8-AA0FF9CDC689}"/>
    <cellStyle name="Normal 2 18 3 2 3 2" xfId="3654" xr:uid="{02F70562-F692-4101-A747-FA93E32FE0D7}"/>
    <cellStyle name="Normal 2 18 3 2 3 2 2" xfId="7860" xr:uid="{F13E649E-59F3-48F5-A33F-9AF0E3315C6B}"/>
    <cellStyle name="Normal 2 18 3 2 3 3" xfId="5764" xr:uid="{13AB69AA-DB2B-410C-AA0E-5784BB4F8901}"/>
    <cellStyle name="Normal 2 18 3 2 4" xfId="2599" xr:uid="{440FBC2C-5436-492F-8530-D51E5E52A30F}"/>
    <cellStyle name="Normal 2 18 3 2 4 2" xfId="6805" xr:uid="{30C377D4-DE79-436A-B563-BDA3C934E1B4}"/>
    <cellStyle name="Normal 2 18 3 2 5" xfId="4709" xr:uid="{C688A10D-C782-488B-8C55-31B8A498AE16}"/>
    <cellStyle name="Normal 2 18 3 3" xfId="689" xr:uid="{2749D779-CE42-4E24-883F-8395D85A2424}"/>
    <cellStyle name="Normal 2 18 3 3 2" xfId="1758" xr:uid="{069A5E96-DC3D-4B01-957D-0FC5590BC302}"/>
    <cellStyle name="Normal 2 18 3 3 2 2" xfId="3864" xr:uid="{72839C0F-3701-4421-AB2D-678AD4AD58FF}"/>
    <cellStyle name="Normal 2 18 3 3 2 2 2" xfId="8070" xr:uid="{F4088967-096B-4D07-BB8A-DBFCE90946C0}"/>
    <cellStyle name="Normal 2 18 3 3 2 3" xfId="5974" xr:uid="{F342643C-05D7-4FA0-BFEC-221B734F4FAD}"/>
    <cellStyle name="Normal 2 18 3 3 3" xfId="2809" xr:uid="{782DA384-E3AF-4883-A265-E21D1ABEC778}"/>
    <cellStyle name="Normal 2 18 3 3 3 2" xfId="7015" xr:uid="{5EA47D99-F916-42C2-B769-A456F46BD018}"/>
    <cellStyle name="Normal 2 18 3 3 4" xfId="4919" xr:uid="{61860151-35D4-4483-A791-7DA330CB4E05}"/>
    <cellStyle name="Normal 2 18 3 4" xfId="1307" xr:uid="{BCD6F0E7-3E1D-49A7-82AE-F424C5218984}"/>
    <cellStyle name="Normal 2 18 3 4 2" xfId="3421" xr:uid="{15E6A5CA-862D-47A5-A233-3C4A5D325152}"/>
    <cellStyle name="Normal 2 18 3 4 2 2" xfId="7627" xr:uid="{D709C732-C88E-4338-80DC-9137C4BD4F08}"/>
    <cellStyle name="Normal 2 18 3 4 3" xfId="5531" xr:uid="{9032D114-C2A7-41D5-98BE-9C61839982D4}"/>
    <cellStyle name="Normal 2 18 3 5" xfId="2358" xr:uid="{1B3B4C41-AAEC-4744-B63A-BDABBA934937}"/>
    <cellStyle name="Normal 2 18 3 5 2" xfId="6572" xr:uid="{6B2B0F51-16CF-455B-9A53-425E38B77BAD}"/>
    <cellStyle name="Normal 2 18 3 6" xfId="4468" xr:uid="{D67A72D4-0564-4754-AE45-F4E2A8D48CB5}"/>
    <cellStyle name="Normal 2 18 4" xfId="417" xr:uid="{463D8CE0-BB43-4F78-A4F1-3F60781E8C76}"/>
    <cellStyle name="Normal 2 18 4 2" xfId="880" xr:uid="{96354A73-64E2-4FAE-A3BC-B80728250A35}"/>
    <cellStyle name="Normal 2 18 4 2 2" xfId="1948" xr:uid="{E7898AA0-1271-4BC8-BF11-B5D9D4714AD0}"/>
    <cellStyle name="Normal 2 18 4 2 2 2" xfId="4054" xr:uid="{56A16224-CF97-440F-BB02-92506D934F1C}"/>
    <cellStyle name="Normal 2 18 4 2 2 2 2" xfId="8260" xr:uid="{58BC1D9B-26A8-4A2B-8550-C0F261168A66}"/>
    <cellStyle name="Normal 2 18 4 2 2 3" xfId="6164" xr:uid="{BC0D3AB3-D3BF-4BE6-B9D3-882769C6EC71}"/>
    <cellStyle name="Normal 2 18 4 2 3" xfId="2999" xr:uid="{9B11E042-9B6C-4452-A33A-A04DCC74D150}"/>
    <cellStyle name="Normal 2 18 4 2 3 2" xfId="7205" xr:uid="{621B7BF3-A0AF-46D4-8075-E5AB8131B2B6}"/>
    <cellStyle name="Normal 2 18 4 2 4" xfId="5109" xr:uid="{F0FC0205-BE6D-48A2-A21D-DF0777A44A2B}"/>
    <cellStyle name="Normal 2 18 4 3" xfId="1494" xr:uid="{D944670E-7E07-43C5-AE2B-4349BFD00263}"/>
    <cellStyle name="Normal 2 18 4 3 2" xfId="3600" xr:uid="{29481A34-76DF-42C1-8016-AFCF6767BCD3}"/>
    <cellStyle name="Normal 2 18 4 3 2 2" xfId="7806" xr:uid="{EA14B527-DBC4-4107-811E-2487235C34B0}"/>
    <cellStyle name="Normal 2 18 4 3 3" xfId="5710" xr:uid="{6DB65B1E-DB68-4341-9CCF-CBBB379758BA}"/>
    <cellStyle name="Normal 2 18 4 4" xfId="2545" xr:uid="{1D2CDF5E-6B85-4664-8805-1C95929C8689}"/>
    <cellStyle name="Normal 2 18 4 4 2" xfId="6751" xr:uid="{A444A063-27AE-4EED-9D67-FF2250E7D28B}"/>
    <cellStyle name="Normal 2 18 4 5" xfId="4655" xr:uid="{B51D4AA8-5D2F-4CDD-83FF-CF31F41A2BB9}"/>
    <cellStyle name="Normal 2 18 5" xfId="650" xr:uid="{30031C1D-AF30-487F-9C20-FB619BE5F548}"/>
    <cellStyle name="Normal 2 18 5 2" xfId="1722" xr:uid="{EAA15F2D-40A0-44DF-AFD1-7BEA9D5EFB03}"/>
    <cellStyle name="Normal 2 18 5 2 2" xfId="3828" xr:uid="{56F0BC12-B2EC-4D09-B44D-6BFEF203EC60}"/>
    <cellStyle name="Normal 2 18 5 2 2 2" xfId="8034" xr:uid="{E822B839-CDAA-476F-A5DB-6C6BA0590371}"/>
    <cellStyle name="Normal 2 18 5 2 3" xfId="5938" xr:uid="{A2C873FF-9379-4395-AAB2-94C6028E5E9E}"/>
    <cellStyle name="Normal 2 18 5 3" xfId="2773" xr:uid="{64C6559B-3496-43B0-934B-1CD7D4E7062D}"/>
    <cellStyle name="Normal 2 18 5 3 2" xfId="6979" xr:uid="{F03FF057-605F-48E8-9C3E-194E6ADA84FB}"/>
    <cellStyle name="Normal 2 18 5 4" xfId="4883" xr:uid="{40324950-6007-466E-AA70-3950BC003120}"/>
    <cellStyle name="Normal 2 18 6" xfId="1109" xr:uid="{60DA2084-E962-4DA9-925B-43F2B4E3EDBB}"/>
    <cellStyle name="Normal 2 18 6 2" xfId="2176" xr:uid="{36D73E51-EC2B-49AC-828A-BEF8EB2DF6D8}"/>
    <cellStyle name="Normal 2 18 6 2 2" xfId="4282" xr:uid="{F446FC73-814B-4475-9419-E7360F608026}"/>
    <cellStyle name="Normal 2 18 6 2 2 2" xfId="8488" xr:uid="{55DA93FF-3936-493D-B765-B0327808C014}"/>
    <cellStyle name="Normal 2 18 6 2 3" xfId="6392" xr:uid="{641A63C9-8CDF-46D6-B80F-ADADD493F9CD}"/>
    <cellStyle name="Normal 2 18 6 3" xfId="3227" xr:uid="{0634569C-3AE0-4C7E-A67A-4102749E28AA}"/>
    <cellStyle name="Normal 2 18 6 3 2" xfId="7433" xr:uid="{82B2CC3D-A341-40AE-AFF8-6A36758AC6A8}"/>
    <cellStyle name="Normal 2 18 6 4" xfId="5337" xr:uid="{A969E906-0F2B-4481-97E4-00B564B4B20E}"/>
    <cellStyle name="Normal 2 18 7" xfId="1252" xr:uid="{8AA2D1D1-2497-4D0D-B6E1-F24F049AD062}"/>
    <cellStyle name="Normal 2 18 7 2" xfId="3367" xr:uid="{DB2851BC-32EE-4BF3-9E96-E8921DACE063}"/>
    <cellStyle name="Normal 2 18 7 2 2" xfId="7573" xr:uid="{5A98C2EE-8507-4B0F-A6A9-1B84EEC96571}"/>
    <cellStyle name="Normal 2 18 7 3" xfId="5477" xr:uid="{5E1FEC75-F419-46EE-99F7-8095FC63915E}"/>
    <cellStyle name="Normal 2 18 8" xfId="1145" xr:uid="{40BD5853-C9C6-4F9E-8ACF-9E4C51B2F2E9}"/>
    <cellStyle name="Normal 2 18 8 2" xfId="3263" xr:uid="{8CCA35BD-21BB-4907-9CFA-2343D314A261}"/>
    <cellStyle name="Normal 2 18 8 2 2" xfId="7469" xr:uid="{DB5DEB4D-A517-44F1-8339-E8B5B260B1F4}"/>
    <cellStyle name="Normal 2 18 8 3" xfId="5373" xr:uid="{13736D96-E4CC-480F-A263-F751B8F60AB0}"/>
    <cellStyle name="Normal 2 18 9" xfId="2303" xr:uid="{3D7E1DBB-F988-45FF-ABFD-28D385EE513B}"/>
    <cellStyle name="Normal 2 18 9 2" xfId="6518" xr:uid="{A72C835C-AD50-4595-8742-F39046EC6BB8}"/>
    <cellStyle name="Normal 2 19" xfId="24" xr:uid="{AA28825C-E404-47EC-9810-FFF53F968EE0}"/>
    <cellStyle name="Normal 2 19 10" xfId="4415" xr:uid="{B2A719FC-AAB2-45B9-A563-106CBBBA8F1E}"/>
    <cellStyle name="Normal 2 19 11" xfId="8531" xr:uid="{2A2B67AF-B605-4BE0-8848-597C16D31D5E}"/>
    <cellStyle name="Normal 2 19 2" xfId="159" xr:uid="{4DF65AEB-0850-4F7C-8178-84EC80A4FD33}"/>
    <cellStyle name="Normal 2 19 2 2" xfId="420" xr:uid="{B29496E4-38CC-4262-8198-FBAF02EC62F1}"/>
    <cellStyle name="Normal 2 19 2 2 2" xfId="883" xr:uid="{2C2D0F98-7EBA-45C2-8CD2-CCACE7CB0909}"/>
    <cellStyle name="Normal 2 19 2 2 2 2" xfId="1951" xr:uid="{7F999996-39B1-4E21-A3E5-73F362FAE267}"/>
    <cellStyle name="Normal 2 19 2 2 2 2 2" xfId="4057" xr:uid="{B7515B95-BD56-4066-9C7A-F99A68D88EFC}"/>
    <cellStyle name="Normal 2 19 2 2 2 2 2 2" xfId="8263" xr:uid="{ABD63702-64A4-431C-9829-624C822FC96C}"/>
    <cellStyle name="Normal 2 19 2 2 2 2 3" xfId="6167" xr:uid="{C2F3523A-A26C-4DF0-A352-D3F82BAF2E1A}"/>
    <cellStyle name="Normal 2 19 2 2 2 3" xfId="3002" xr:uid="{5A800133-C902-4890-BBC2-2800383E04CD}"/>
    <cellStyle name="Normal 2 19 2 2 2 3 2" xfId="7208" xr:uid="{CD46FB47-DF9F-419A-A27A-324CF0E864CD}"/>
    <cellStyle name="Normal 2 19 2 2 2 4" xfId="5112" xr:uid="{0485FEA9-1756-41F9-B2E7-64A9C4C58B0D}"/>
    <cellStyle name="Normal 2 19 2 2 3" xfId="1497" xr:uid="{FE3AF4B6-8B1C-4AEE-872F-1F82F4D81730}"/>
    <cellStyle name="Normal 2 19 2 2 3 2" xfId="3603" xr:uid="{1EA1AC6C-E77F-4AFA-B33B-A32C6983DAAC}"/>
    <cellStyle name="Normal 2 19 2 2 3 2 2" xfId="7809" xr:uid="{5468198B-1B72-4B4C-B8E9-E5EB66B3DE6A}"/>
    <cellStyle name="Normal 2 19 2 2 3 3" xfId="5713" xr:uid="{C28727A6-102B-4EC9-A875-32032F909B25}"/>
    <cellStyle name="Normal 2 19 2 2 4" xfId="2548" xr:uid="{3B2A19E4-8F68-4265-B76C-C760FAA787A9}"/>
    <cellStyle name="Normal 2 19 2 2 4 2" xfId="6754" xr:uid="{7B6DCECD-7B7F-4A12-8EC2-0F61FEF07F88}"/>
    <cellStyle name="Normal 2 19 2 2 5" xfId="4658" xr:uid="{1B2F57F9-F7FB-4158-8643-6791870E6BC1}"/>
    <cellStyle name="Normal 2 19 2 3" xfId="653" xr:uid="{97881A14-2650-4817-B6A3-5E07FCE503F6}"/>
    <cellStyle name="Normal 2 19 2 3 2" xfId="1725" xr:uid="{D4556305-DB7A-424C-82C8-AB6A045286BA}"/>
    <cellStyle name="Normal 2 19 2 3 2 2" xfId="3831" xr:uid="{B65B97FE-D914-4F68-A6ED-9709261D3757}"/>
    <cellStyle name="Normal 2 19 2 3 2 2 2" xfId="8037" xr:uid="{7BD44FFC-8117-48D4-9F8A-93C53011A052}"/>
    <cellStyle name="Normal 2 19 2 3 2 3" xfId="5941" xr:uid="{C0D61989-4699-4DDA-AB07-7F3E41D2A69A}"/>
    <cellStyle name="Normal 2 19 2 3 3" xfId="2776" xr:uid="{061A305B-69C0-4F4A-BA4B-18BFEF1E1232}"/>
    <cellStyle name="Normal 2 19 2 3 3 2" xfId="6982" xr:uid="{F20BF108-A096-4199-A544-870CC9C6F14E}"/>
    <cellStyle name="Normal 2 19 2 3 4" xfId="4886" xr:uid="{2DB1C432-0AFF-4344-8DEC-BEC70B5E708B}"/>
    <cellStyle name="Normal 2 19 2 4" xfId="1112" xr:uid="{70D45D7E-200D-4FD3-8382-AA16F697E8AA}"/>
    <cellStyle name="Normal 2 19 2 4 2" xfId="2179" xr:uid="{E78935AE-C9AD-4A96-A452-4A4FD1510BEF}"/>
    <cellStyle name="Normal 2 19 2 4 2 2" xfId="4285" xr:uid="{0FE1165F-8066-4547-9461-06E18F84D9D9}"/>
    <cellStyle name="Normal 2 19 2 4 2 2 2" xfId="8491" xr:uid="{689C03E7-CEAD-4781-BEF0-89D2B89770EE}"/>
    <cellStyle name="Normal 2 19 2 4 2 3" xfId="6395" xr:uid="{CC2059D6-0BFD-45BE-8EA1-35D891CC4546}"/>
    <cellStyle name="Normal 2 19 2 4 3" xfId="3230" xr:uid="{2E4E9B7F-1D44-4761-9044-D2A0F147AD66}"/>
    <cellStyle name="Normal 2 19 2 4 3 2" xfId="7436" xr:uid="{EA2A0939-7366-4C1D-AC3A-8AF882F9A7E3}"/>
    <cellStyle name="Normal 2 19 2 4 4" xfId="5340" xr:uid="{06032B8E-1B87-4DC7-B1C8-7750D9B48E73}"/>
    <cellStyle name="Normal 2 19 2 5" xfId="1255" xr:uid="{637AC94A-5766-42E0-AEC5-AD97F2F236DD}"/>
    <cellStyle name="Normal 2 19 2 5 2" xfId="3370" xr:uid="{76E9563D-8F82-4632-B1C0-338BB3CF4C51}"/>
    <cellStyle name="Normal 2 19 2 5 2 2" xfId="7576" xr:uid="{78E9B0E0-957A-40FD-BAF6-9E7C0BF1E163}"/>
    <cellStyle name="Normal 2 19 2 5 3" xfId="5480" xr:uid="{E4E1031E-459A-412F-AB52-EB4915A5ADA7}"/>
    <cellStyle name="Normal 2 19 2 6" xfId="2306" xr:uid="{EC51BC71-33A7-47BE-A7CC-819C76085F59}"/>
    <cellStyle name="Normal 2 19 2 6 2" xfId="6521" xr:uid="{FFF087EC-4D33-4CD4-8E4B-BADBA3E07E48}"/>
    <cellStyle name="Normal 2 19 2 7" xfId="4416" xr:uid="{54BB996F-3040-4969-88A6-0BBF6607D156}"/>
    <cellStyle name="Normal 2 19 3" xfId="221" xr:uid="{5E6A0368-9FF2-4ABE-A240-FABFA006817D}"/>
    <cellStyle name="Normal 2 19 3 2" xfId="468" xr:uid="{A48DAD5C-5503-49B7-B20F-04CC2E7EEDE8}"/>
    <cellStyle name="Normal 2 19 3 2 2" xfId="931" xr:uid="{3A5D7119-2B9D-4C0F-A5AA-E758F04514B8}"/>
    <cellStyle name="Normal 2 19 3 2 2 2" xfId="1999" xr:uid="{EF007311-FEF1-44A3-9ACB-6EBF15939803}"/>
    <cellStyle name="Normal 2 19 3 2 2 2 2" xfId="4105" xr:uid="{1C65C1C5-6EE4-4DDB-AAAF-F7F1CD192E82}"/>
    <cellStyle name="Normal 2 19 3 2 2 2 2 2" xfId="8311" xr:uid="{1F3F8A05-6C71-4BB1-B05A-B2B9C2614404}"/>
    <cellStyle name="Normal 2 19 3 2 2 2 3" xfId="6215" xr:uid="{1CFFE5B0-FF47-45C6-9C59-BA7613CD7655}"/>
    <cellStyle name="Normal 2 19 3 2 2 3" xfId="3050" xr:uid="{6AA56848-16A7-403E-8A96-586B3EAD6762}"/>
    <cellStyle name="Normal 2 19 3 2 2 3 2" xfId="7256" xr:uid="{DF498972-5BC2-461F-9D29-69FCE8AD8290}"/>
    <cellStyle name="Normal 2 19 3 2 2 4" xfId="5160" xr:uid="{B9FBCA40-8943-4D3B-9C54-307B5BFC462C}"/>
    <cellStyle name="Normal 2 19 3 2 3" xfId="1545" xr:uid="{8CEB9520-20B0-43FB-8340-91CB6C0AD3FC}"/>
    <cellStyle name="Normal 2 19 3 2 3 2" xfId="3651" xr:uid="{2A8D39F9-B96F-4A21-8829-20EA8CA73183}"/>
    <cellStyle name="Normal 2 19 3 2 3 2 2" xfId="7857" xr:uid="{BBF62278-DF5E-40D2-8A0B-18A7E96FEE35}"/>
    <cellStyle name="Normal 2 19 3 2 3 3" xfId="5761" xr:uid="{ECDF9E59-ABFB-44D1-81EE-212AC1AD9E1A}"/>
    <cellStyle name="Normal 2 19 3 2 4" xfId="2596" xr:uid="{B461B0E7-350B-4ABD-8B10-B1FF77BF8615}"/>
    <cellStyle name="Normal 2 19 3 2 4 2" xfId="6802" xr:uid="{EB69936D-4E04-4C7E-940F-4A8F23AD4C11}"/>
    <cellStyle name="Normal 2 19 3 2 5" xfId="4706" xr:uid="{0DF59E0A-937D-461D-A172-94C1C4E7908A}"/>
    <cellStyle name="Normal 2 19 3 3" xfId="686" xr:uid="{7621B205-0B00-46D3-BA3E-E45514B8092A}"/>
    <cellStyle name="Normal 2 19 3 3 2" xfId="1755" xr:uid="{B5A911E2-BB23-41EF-B219-CEECCD4404F8}"/>
    <cellStyle name="Normal 2 19 3 3 2 2" xfId="3861" xr:uid="{AF21F884-CCA6-4F13-B8FF-75404CE725C6}"/>
    <cellStyle name="Normal 2 19 3 3 2 2 2" xfId="8067" xr:uid="{FB19B164-07A9-4EB8-81A5-888C90B4EA68}"/>
    <cellStyle name="Normal 2 19 3 3 2 3" xfId="5971" xr:uid="{99C4A3D5-482A-4394-A066-2BD60799339D}"/>
    <cellStyle name="Normal 2 19 3 3 3" xfId="2806" xr:uid="{457A6B07-3657-438C-9EA9-359A8E09C8C3}"/>
    <cellStyle name="Normal 2 19 3 3 3 2" xfId="7012" xr:uid="{149E40AB-158C-4CC3-B78E-D6BA323FF0E0}"/>
    <cellStyle name="Normal 2 19 3 3 4" xfId="4916" xr:uid="{0F5B952E-945D-4F5D-BF5D-3FA1E8DC643C}"/>
    <cellStyle name="Normal 2 19 3 4" xfId="1304" xr:uid="{86190647-D2F5-4E74-9A6D-51CF6CA292BD}"/>
    <cellStyle name="Normal 2 19 3 4 2" xfId="3418" xr:uid="{33C0D622-F33B-49A2-A678-A018C0705D34}"/>
    <cellStyle name="Normal 2 19 3 4 2 2" xfId="7624" xr:uid="{F32CA252-D22F-44DA-BE16-AB5752A0DC73}"/>
    <cellStyle name="Normal 2 19 3 4 3" xfId="5528" xr:uid="{6DF9D8B1-9E35-4601-82B2-F8796EB3BF72}"/>
    <cellStyle name="Normal 2 19 3 5" xfId="2355" xr:uid="{85E96FA2-0745-4C07-8E31-EDF5F3BAC464}"/>
    <cellStyle name="Normal 2 19 3 5 2" xfId="6569" xr:uid="{8577A947-8F94-473C-B769-C12E287F9701}"/>
    <cellStyle name="Normal 2 19 3 6" xfId="4465" xr:uid="{743C888E-C505-4203-B3C6-10149F372EB0}"/>
    <cellStyle name="Normal 2 19 4" xfId="419" xr:uid="{C1298FC9-C05C-4138-8959-EFBE53B4F922}"/>
    <cellStyle name="Normal 2 19 4 2" xfId="882" xr:uid="{3050BF98-D11E-4209-8F35-8B21F95BE833}"/>
    <cellStyle name="Normal 2 19 4 2 2" xfId="1950" xr:uid="{5A3423DD-F9A9-457C-9C6E-81F29D5ABB79}"/>
    <cellStyle name="Normal 2 19 4 2 2 2" xfId="4056" xr:uid="{FE802141-204F-4BD7-888E-64BBA6ED3071}"/>
    <cellStyle name="Normal 2 19 4 2 2 2 2" xfId="8262" xr:uid="{B5B0AF47-B27F-4790-9408-E450500F9B70}"/>
    <cellStyle name="Normal 2 19 4 2 2 3" xfId="6166" xr:uid="{A799E1ED-236D-45DC-A01B-E31FD5421263}"/>
    <cellStyle name="Normal 2 19 4 2 3" xfId="3001" xr:uid="{CA7D5B9D-4490-45E0-8641-020684304A02}"/>
    <cellStyle name="Normal 2 19 4 2 3 2" xfId="7207" xr:uid="{117F0666-AC5D-4671-A1F2-FAE71651F437}"/>
    <cellStyle name="Normal 2 19 4 2 4" xfId="5111" xr:uid="{D71F9CEC-EAA4-4405-85A2-4E57ED2AE08F}"/>
    <cellStyle name="Normal 2 19 4 3" xfId="1496" xr:uid="{595A2B82-255A-4E53-A351-29C17F40D9DC}"/>
    <cellStyle name="Normal 2 19 4 3 2" xfId="3602" xr:uid="{4019CE18-E7B7-4336-8FC4-B9F1AC487C4F}"/>
    <cellStyle name="Normal 2 19 4 3 2 2" xfId="7808" xr:uid="{7E53F41D-7FF3-4623-A251-52C258DDD90D}"/>
    <cellStyle name="Normal 2 19 4 3 3" xfId="5712" xr:uid="{F0C3A771-15E5-44F3-B102-99909ACD6B1E}"/>
    <cellStyle name="Normal 2 19 4 4" xfId="2547" xr:uid="{5A5CFE23-A325-4724-B9B3-DC7FD7E4D3F0}"/>
    <cellStyle name="Normal 2 19 4 4 2" xfId="6753" xr:uid="{144F1261-74F2-4F3D-B1BF-D8CF73C58FD8}"/>
    <cellStyle name="Normal 2 19 4 5" xfId="4657" xr:uid="{C7D9FFC2-B268-4702-9FC1-86FEEB41B6AE}"/>
    <cellStyle name="Normal 2 19 5" xfId="652" xr:uid="{DC1893A3-D02D-471B-BBA6-F27B9793CAC7}"/>
    <cellStyle name="Normal 2 19 5 2" xfId="1724" xr:uid="{8A0E8F22-E319-4E93-9925-03A5F07F27EA}"/>
    <cellStyle name="Normal 2 19 5 2 2" xfId="3830" xr:uid="{D33B99CB-E330-4422-AA95-602A5DAD88D1}"/>
    <cellStyle name="Normal 2 19 5 2 2 2" xfId="8036" xr:uid="{82D0A75F-D9E6-484E-944D-6B3FC3E3983C}"/>
    <cellStyle name="Normal 2 19 5 2 3" xfId="5940" xr:uid="{EEABFE38-740B-46FA-9DFE-DAE8D5CEA5FE}"/>
    <cellStyle name="Normal 2 19 5 3" xfId="2775" xr:uid="{8EFAE2EF-F105-4140-8A4F-5D5F22184451}"/>
    <cellStyle name="Normal 2 19 5 3 2" xfId="6981" xr:uid="{1E96F27D-32DA-4DE7-980E-7CF2B13F821A}"/>
    <cellStyle name="Normal 2 19 5 4" xfId="4885" xr:uid="{2D0067F7-9C0A-4040-8994-AF7C1F56F57D}"/>
    <cellStyle name="Normal 2 19 6" xfId="1111" xr:uid="{370D4B26-8FD6-4324-944A-39B942527657}"/>
    <cellStyle name="Normal 2 19 6 2" xfId="2178" xr:uid="{0D3A19E1-E9A7-4A46-A34B-D00F408B71AF}"/>
    <cellStyle name="Normal 2 19 6 2 2" xfId="4284" xr:uid="{E64961EA-B6A1-44CA-AEAD-F2B1C5DC4952}"/>
    <cellStyle name="Normal 2 19 6 2 2 2" xfId="8490" xr:uid="{2019EB44-0505-49AB-B9CC-605BA1707A7B}"/>
    <cellStyle name="Normal 2 19 6 2 3" xfId="6394" xr:uid="{3AF0D182-5601-465A-A6D9-00740A4CEE97}"/>
    <cellStyle name="Normal 2 19 6 3" xfId="3229" xr:uid="{95507DEB-1BFD-4135-9F4A-1BD3C7F12CC7}"/>
    <cellStyle name="Normal 2 19 6 3 2" xfId="7435" xr:uid="{AE4AA537-95C7-4844-9A0A-3559487679D1}"/>
    <cellStyle name="Normal 2 19 6 4" xfId="5339" xr:uid="{DCBCE416-B3D3-435E-B502-1FCF42B8549D}"/>
    <cellStyle name="Normal 2 19 7" xfId="1254" xr:uid="{C10A02B6-4393-479E-9D3B-172BBFFCFD46}"/>
    <cellStyle name="Normal 2 19 7 2" xfId="3369" xr:uid="{DDF2C3A8-DCAF-465E-B88D-304F47685DBE}"/>
    <cellStyle name="Normal 2 19 7 2 2" xfId="7575" xr:uid="{898D03FE-CA82-40BD-9686-54DC5ED680FF}"/>
    <cellStyle name="Normal 2 19 7 3" xfId="5479" xr:uid="{7DB14F59-2901-4553-A5DD-D33EC6516D44}"/>
    <cellStyle name="Normal 2 19 8" xfId="1146" xr:uid="{4AD07CA1-6F5B-4F8B-9928-4FE470571C99}"/>
    <cellStyle name="Normal 2 19 8 2" xfId="3264" xr:uid="{FF2FBE5E-3104-4E66-A404-507B11EADC53}"/>
    <cellStyle name="Normal 2 19 8 2 2" xfId="7470" xr:uid="{3DD48484-2C8D-4995-AE53-697922E71030}"/>
    <cellStyle name="Normal 2 19 8 3" xfId="5374" xr:uid="{C533C86C-EF51-4F54-9CC7-AA86BCE449D3}"/>
    <cellStyle name="Normal 2 19 9" xfId="2305" xr:uid="{078A7167-CADD-4C7A-9830-6B665D148868}"/>
    <cellStyle name="Normal 2 19 9 2" xfId="6520" xr:uid="{4845D341-285C-4136-B18C-683E5F4DD564}"/>
    <cellStyle name="Normal 2 2" xfId="160" xr:uid="{24AB2331-020A-433B-950F-C256995756A8}"/>
    <cellStyle name="Normal 2 2 10" xfId="161" xr:uid="{00B4FA9E-9B62-4B7B-92A1-99223DB691DE}"/>
    <cellStyle name="Normal 2 3" xfId="561" xr:uid="{FFF77C5A-F0C0-43B1-95E5-9723286554CA}"/>
    <cellStyle name="Normal 2 3 2" xfId="1023" xr:uid="{AF8AC95B-C5B3-4570-B89C-44C9371CA9D2}"/>
    <cellStyle name="Normal 2 37" xfId="162" xr:uid="{746C23B3-59B2-4D40-AE9E-82612D0BF565}"/>
    <cellStyle name="Normal 2 37 2" xfId="163" xr:uid="{CA0E6CFC-DAEF-4285-95F2-6B885EC3D77F}"/>
    <cellStyle name="Normal 2 37 2 2" xfId="422" xr:uid="{45982E64-E76B-4CEE-93CE-C98D3779E3D1}"/>
    <cellStyle name="Normal 2 37 2 2 2" xfId="885" xr:uid="{56674DD8-AE6E-41D4-98EB-B3A71D3232E0}"/>
    <cellStyle name="Normal 2 37 2 2 2 2" xfId="1953" xr:uid="{B2FCFDAB-6235-4D7B-93EB-07646D54B979}"/>
    <cellStyle name="Normal 2 37 2 2 2 2 2" xfId="4059" xr:uid="{6F4280E6-45EE-47F1-B7AB-EEFE41FB17A0}"/>
    <cellStyle name="Normal 2 37 2 2 2 2 2 2" xfId="8265" xr:uid="{BB507451-037A-4241-8537-8B6A8E2089AF}"/>
    <cellStyle name="Normal 2 37 2 2 2 2 3" xfId="6169" xr:uid="{39E2C3AC-983A-4FFB-A6E6-B0CEBD2FE056}"/>
    <cellStyle name="Normal 2 37 2 2 2 3" xfId="3004" xr:uid="{534A0A20-78B8-4182-B76F-E282ACCDB394}"/>
    <cellStyle name="Normal 2 37 2 2 2 3 2" xfId="7210" xr:uid="{020447A3-52B9-42BA-A5EA-D6927442E944}"/>
    <cellStyle name="Normal 2 37 2 2 2 4" xfId="5114" xr:uid="{476B4310-6DDB-4B79-9016-8E76EDA210B3}"/>
    <cellStyle name="Normal 2 37 2 2 3" xfId="1499" xr:uid="{3F8B1364-1702-43AC-8B40-4583A106F68B}"/>
    <cellStyle name="Normal 2 37 2 2 3 2" xfId="3605" xr:uid="{3A4ADFD9-7CCA-459C-BFDB-657C36479A89}"/>
    <cellStyle name="Normal 2 37 2 2 3 2 2" xfId="7811" xr:uid="{CAE9563B-BF0C-4DC8-AC53-73871483EDE0}"/>
    <cellStyle name="Normal 2 37 2 2 3 3" xfId="5715" xr:uid="{53A95502-82C6-490D-8F46-B530E49A3129}"/>
    <cellStyle name="Normal 2 37 2 2 4" xfId="2550" xr:uid="{249D4FE9-215C-472C-89BD-3BEBCD172B77}"/>
    <cellStyle name="Normal 2 37 2 2 4 2" xfId="6756" xr:uid="{527FE581-0E27-4BF5-9136-65BDA56DFC33}"/>
    <cellStyle name="Normal 2 37 2 2 5" xfId="4660" xr:uid="{F099770B-6033-4A0D-B2A0-EC206EE4CD25}"/>
    <cellStyle name="Normal 2 37 2 3" xfId="655" xr:uid="{35F66F12-4C5C-4237-B790-F1E96FB757E5}"/>
    <cellStyle name="Normal 2 37 2 3 2" xfId="1727" xr:uid="{A329C948-FD0A-42AC-8271-A5F494519C45}"/>
    <cellStyle name="Normal 2 37 2 3 2 2" xfId="3833" xr:uid="{31E7DBEA-8FCF-4FAF-8795-409D8E7DF048}"/>
    <cellStyle name="Normal 2 37 2 3 2 2 2" xfId="8039" xr:uid="{02E9E0CB-FC67-4628-9306-DF2AF292484C}"/>
    <cellStyle name="Normal 2 37 2 3 2 3" xfId="5943" xr:uid="{AFBE0583-EFC5-4F32-8220-7EA07CD54D6E}"/>
    <cellStyle name="Normal 2 37 2 3 3" xfId="2778" xr:uid="{834BA49D-5B7B-4A62-A716-A75B8007E175}"/>
    <cellStyle name="Normal 2 37 2 3 3 2" xfId="6984" xr:uid="{FC1571E0-3F45-4640-AA4D-39F2F14D1D5E}"/>
    <cellStyle name="Normal 2 37 2 3 4" xfId="4888" xr:uid="{3AAB6A41-C117-45A2-8A70-B55D0D6521F0}"/>
    <cellStyle name="Normal 2 37 2 4" xfId="1114" xr:uid="{C1ACD318-79DD-4130-8F08-75BD1B9AA4AB}"/>
    <cellStyle name="Normal 2 37 2 4 2" xfId="2181" xr:uid="{080BE013-75F0-48AC-8C52-E5AE683C67D9}"/>
    <cellStyle name="Normal 2 37 2 4 2 2" xfId="4287" xr:uid="{0393FD67-98CF-46B8-AECB-4B657B7992D0}"/>
    <cellStyle name="Normal 2 37 2 4 2 2 2" xfId="8493" xr:uid="{FEBD149B-F1DD-4CDE-B161-458FAA739B70}"/>
    <cellStyle name="Normal 2 37 2 4 2 3" xfId="6397" xr:uid="{1714F092-3E75-4341-A2B8-3E3D4CEC0094}"/>
    <cellStyle name="Normal 2 37 2 4 3" xfId="3232" xr:uid="{02A1BC47-AA36-40F6-A33C-4B8CBA39B1D4}"/>
    <cellStyle name="Normal 2 37 2 4 3 2" xfId="7438" xr:uid="{138087CC-EE75-48EC-88CC-0A83C03551B0}"/>
    <cellStyle name="Normal 2 37 2 4 4" xfId="5342" xr:uid="{7F3F1D0B-2A78-4868-B94D-6542F8B7C9B3}"/>
    <cellStyle name="Normal 2 37 2 5" xfId="1257" xr:uid="{CD736501-42A2-4FF5-AD0C-6FC4688F42BF}"/>
    <cellStyle name="Normal 2 37 2 5 2" xfId="3372" xr:uid="{F0587115-8E30-4BAC-840F-889E482448B3}"/>
    <cellStyle name="Normal 2 37 2 5 2 2" xfId="7578" xr:uid="{7F004B70-E6B3-421F-9075-C070A24BF406}"/>
    <cellStyle name="Normal 2 37 2 5 3" xfId="5482" xr:uid="{1C5944CB-7112-4A21-B241-B33B84F01D1D}"/>
    <cellStyle name="Normal 2 37 2 6" xfId="2308" xr:uid="{98F32F1E-81D8-48E9-B63A-72A55204A09A}"/>
    <cellStyle name="Normal 2 37 2 6 2" xfId="6523" xr:uid="{4603E695-3F86-4764-B187-38C56A3E5415}"/>
    <cellStyle name="Normal 2 37 2 7" xfId="4418" xr:uid="{1FF405A1-5B82-451F-BCF7-05AEB43EA0A2}"/>
    <cellStyle name="Normal 2 37 3" xfId="421" xr:uid="{9A33D70B-E7F7-4ACF-8235-FAB70956633C}"/>
    <cellStyle name="Normal 2 37 3 2" xfId="884" xr:uid="{28C71755-8BDC-4DDF-862C-03A155CF26EB}"/>
    <cellStyle name="Normal 2 37 3 2 2" xfId="1952" xr:uid="{CE646C3E-FB3C-4407-A65C-5A3BB4BFAA5E}"/>
    <cellStyle name="Normal 2 37 3 2 2 2" xfId="4058" xr:uid="{2182DB5A-E871-425A-BCB1-1A446F6B3EB6}"/>
    <cellStyle name="Normal 2 37 3 2 2 2 2" xfId="8264" xr:uid="{C9AD7AED-0DF1-48B0-BE8E-43B02A3501FB}"/>
    <cellStyle name="Normal 2 37 3 2 2 3" xfId="6168" xr:uid="{87B1051B-26B6-478E-93E2-5425A338C519}"/>
    <cellStyle name="Normal 2 37 3 2 3" xfId="3003" xr:uid="{1BC23820-399A-4804-8679-E492D9DD29FF}"/>
    <cellStyle name="Normal 2 37 3 2 3 2" xfId="7209" xr:uid="{980EAEFF-1E3B-4A52-9BE8-9EBBCC29E136}"/>
    <cellStyle name="Normal 2 37 3 2 4" xfId="5113" xr:uid="{F001E8F3-ECD9-4C0E-9E66-8BAD71E43805}"/>
    <cellStyle name="Normal 2 37 3 3" xfId="1498" xr:uid="{7B02B47D-D0A9-4B2B-8552-4E8A63B56620}"/>
    <cellStyle name="Normal 2 37 3 3 2" xfId="3604" xr:uid="{FD44B667-9D4E-47E5-8E9C-4602A36B8212}"/>
    <cellStyle name="Normal 2 37 3 3 2 2" xfId="7810" xr:uid="{C8A0DD3F-E50D-44F1-8813-43BDD2B10F4C}"/>
    <cellStyle name="Normal 2 37 3 3 3" xfId="5714" xr:uid="{78F885D1-AA52-4BD0-A4F7-EE7DC7F16535}"/>
    <cellStyle name="Normal 2 37 3 4" xfId="2549" xr:uid="{0231365E-BAD1-4F29-86F5-780852408670}"/>
    <cellStyle name="Normal 2 37 3 4 2" xfId="6755" xr:uid="{6341D2D3-BC62-4325-A4CC-81BAEA90725F}"/>
    <cellStyle name="Normal 2 37 3 5" xfId="4659" xr:uid="{8F0E67EF-C059-43B3-A446-40222A76CA41}"/>
    <cellStyle name="Normal 2 37 4" xfId="654" xr:uid="{80C14BBF-195D-4E44-BEFD-7278300BAF2E}"/>
    <cellStyle name="Normal 2 37 4 2" xfId="1726" xr:uid="{0C95646D-0B91-4412-A38F-A4D09218CFEB}"/>
    <cellStyle name="Normal 2 37 4 2 2" xfId="3832" xr:uid="{4A6D4CC0-80C8-4550-91DC-15FE7AD3A970}"/>
    <cellStyle name="Normal 2 37 4 2 2 2" xfId="8038" xr:uid="{56DCF97A-A1A3-41AA-807D-7E6FE8A5B031}"/>
    <cellStyle name="Normal 2 37 4 2 3" xfId="5942" xr:uid="{D8A864A2-4125-4093-B0B8-E2E19EF94CF3}"/>
    <cellStyle name="Normal 2 37 4 3" xfId="2777" xr:uid="{63CAF5E4-F741-4C16-A361-625A4F5F9E65}"/>
    <cellStyle name="Normal 2 37 4 3 2" xfId="6983" xr:uid="{E4AB8330-0398-4772-AE73-8CB5713E1856}"/>
    <cellStyle name="Normal 2 37 4 4" xfId="4887" xr:uid="{A4F9F6C1-DB0F-40D7-BCDF-AEBEC2C06371}"/>
    <cellStyle name="Normal 2 37 5" xfId="1113" xr:uid="{5115F7DE-BE24-430D-9290-3E98B7C01058}"/>
    <cellStyle name="Normal 2 37 5 2" xfId="2180" xr:uid="{7B897CC1-F1BC-49A9-AFD9-144490432B81}"/>
    <cellStyle name="Normal 2 37 5 2 2" xfId="4286" xr:uid="{534E5D75-E92A-488B-B86E-B6D373291403}"/>
    <cellStyle name="Normal 2 37 5 2 2 2" xfId="8492" xr:uid="{A201C390-87B4-48AE-907B-0583B1F20C70}"/>
    <cellStyle name="Normal 2 37 5 2 3" xfId="6396" xr:uid="{43866987-8C1F-4315-A313-8CEC587171C7}"/>
    <cellStyle name="Normal 2 37 5 3" xfId="3231" xr:uid="{34ADAD29-2D2C-4577-BCD7-5EA5B80B1EE5}"/>
    <cellStyle name="Normal 2 37 5 3 2" xfId="7437" xr:uid="{B1B9AC75-D926-4EB7-9CFA-BE446BC3BEEB}"/>
    <cellStyle name="Normal 2 37 5 4" xfId="5341" xr:uid="{9390CF48-29E8-459A-9AE8-BEAB4FC7F148}"/>
    <cellStyle name="Normal 2 37 6" xfId="1256" xr:uid="{688D3120-873C-4BE3-9DE4-3466D20E4302}"/>
    <cellStyle name="Normal 2 37 6 2" xfId="3371" xr:uid="{259E327E-D4E3-43B6-91F8-6F6C6ECCAAD0}"/>
    <cellStyle name="Normal 2 37 6 2 2" xfId="7577" xr:uid="{B62CA951-7881-41C5-97E5-F4F9D46C05EE}"/>
    <cellStyle name="Normal 2 37 6 3" xfId="5481" xr:uid="{7088AEFF-4024-4A43-8203-24B7FECC03E0}"/>
    <cellStyle name="Normal 2 37 7" xfId="1147" xr:uid="{96761364-FEFB-49A6-ABCB-FEB95769C5C6}"/>
    <cellStyle name="Normal 2 37 7 2" xfId="3265" xr:uid="{E59CB184-92CF-480A-B26D-89304988E9F0}"/>
    <cellStyle name="Normal 2 37 7 2 2" xfId="7471" xr:uid="{8C188461-2F4D-41AD-8D96-3B30E31C1210}"/>
    <cellStyle name="Normal 2 37 7 3" xfId="5375" xr:uid="{1DA0F1C9-9615-44E4-8FA3-1B43AFB8B362}"/>
    <cellStyle name="Normal 2 37 8" xfId="2307" xr:uid="{D28E4E3E-2317-4E19-A594-5522B36AB442}"/>
    <cellStyle name="Normal 2 37 8 2" xfId="6522" xr:uid="{9254A9FF-7609-456D-96C5-450BABF158B1}"/>
    <cellStyle name="Normal 2 37 9" xfId="4417" xr:uid="{B1E09972-86EE-4457-B90D-7E9F9C08A9D2}"/>
    <cellStyle name="Normal 2_quadros alterados (2)" xfId="13" xr:uid="{797A85D6-9A9D-4CA4-8DEB-18152629C7AD}"/>
    <cellStyle name="Normal 20" xfId="164" xr:uid="{ADB5FA1D-4E95-4356-8348-47B6C5A8140D}"/>
    <cellStyle name="Normal 21" xfId="301" xr:uid="{74D2A6D5-9ABF-4014-A0E7-EDC7DBC65EE7}"/>
    <cellStyle name="Normal 21 2" xfId="539" xr:uid="{41C5696D-635C-473D-A035-34EE6E94D55B}"/>
    <cellStyle name="Normal 21 2 2" xfId="1001" xr:uid="{677B791E-D493-4958-B9F6-E48674561299}"/>
    <cellStyle name="Normal 21 2 2 2" xfId="2069" xr:uid="{FEA6C234-5138-4D83-91C4-71CBB62D6B2F}"/>
    <cellStyle name="Normal 21 2 2 2 2" xfId="4175" xr:uid="{E1512E62-5E0B-4688-9C0E-25D86C061F29}"/>
    <cellStyle name="Normal 21 2 2 2 2 2" xfId="8381" xr:uid="{43BB36D6-DBA0-4F7E-B191-1CFDC421B9ED}"/>
    <cellStyle name="Normal 21 2 2 2 3" xfId="6285" xr:uid="{BCDF1EF5-9BCE-4B6F-B1D2-276F3FBEE699}"/>
    <cellStyle name="Normal 21 2 2 3" xfId="3120" xr:uid="{7A7D8530-1F48-46D5-8567-EE1FD2010B82}"/>
    <cellStyle name="Normal 21 2 2 3 2" xfId="7326" xr:uid="{4ED15882-B0DE-4AAA-BF3A-E31060B2841C}"/>
    <cellStyle name="Normal 21 2 2 4" xfId="5230" xr:uid="{45AEBF4D-A495-47E4-82D0-EDE36F074CB9}"/>
    <cellStyle name="Normal 21 2 3" xfId="1615" xr:uid="{F315373B-9187-4856-AEFB-A15316AC1961}"/>
    <cellStyle name="Normal 21 2 3 2" xfId="3721" xr:uid="{7848D2A3-8824-4830-BC19-284A35B0E4B7}"/>
    <cellStyle name="Normal 21 2 3 2 2" xfId="7927" xr:uid="{E803B228-326C-431B-84A2-369326471292}"/>
    <cellStyle name="Normal 21 2 3 3" xfId="5831" xr:uid="{71DFCBDC-A958-4748-8B75-D4257CEE29DB}"/>
    <cellStyle name="Normal 21 2 4" xfId="2666" xr:uid="{80CCBD0C-2787-449A-89A4-1EC12D78790D}"/>
    <cellStyle name="Normal 21 2 4 2" xfId="6872" xr:uid="{7843ACEB-81AD-4974-AD85-DA1CD034702A}"/>
    <cellStyle name="Normal 21 2 5" xfId="4776" xr:uid="{74406FF6-BAF7-4236-A2F5-CD8E2BF65642}"/>
    <cellStyle name="Normal 21 3" xfId="768" xr:uid="{5B2C0E08-C2E8-4C8C-A717-F094C101A05C}"/>
    <cellStyle name="Normal 21 3 2" xfId="1837" xr:uid="{23F933F3-76E0-4CD7-B7E0-B1469460810E}"/>
    <cellStyle name="Normal 21 3 2 2" xfId="3943" xr:uid="{C5EB0A0E-1C9B-40A1-A60A-F987D727A8F9}"/>
    <cellStyle name="Normal 21 3 2 2 2" xfId="8149" xr:uid="{C1015F16-5342-4BCE-9269-E11DC08233A7}"/>
    <cellStyle name="Normal 21 3 2 3" xfId="6053" xr:uid="{1750073B-E4FF-4F92-9F13-D12D780D71FC}"/>
    <cellStyle name="Normal 21 3 3" xfId="2888" xr:uid="{7D9C51F2-C885-4A04-9ADF-BB5A3F93632B}"/>
    <cellStyle name="Normal 21 3 3 2" xfId="7094" xr:uid="{211C59E7-549B-4BEB-ACDD-7F7508DAD556}"/>
    <cellStyle name="Normal 21 3 4" xfId="4998" xr:uid="{DEEDDA55-3CA9-4C3E-B26B-907AB8CB5EE7}"/>
    <cellStyle name="Normal 21 4" xfId="1382" xr:uid="{8D76141F-3C60-4B52-B193-586938499031}"/>
    <cellStyle name="Normal 21 4 2" xfId="3488" xr:uid="{30BF2720-167B-4D56-8F20-E1596D45E300}"/>
    <cellStyle name="Normal 21 4 2 2" xfId="7694" xr:uid="{190B4A66-7ABA-47E3-9B01-A7AAE197D897}"/>
    <cellStyle name="Normal 21 4 3" xfId="5598" xr:uid="{78C0B6F9-2107-4C26-BBB0-AB0DA5FB1FA6}"/>
    <cellStyle name="Normal 21 5" xfId="2433" xr:uid="{370EA53C-1390-4BBC-8666-1794B6357C9B}"/>
    <cellStyle name="Normal 21 5 2" xfId="6639" xr:uid="{366E0D84-07CF-4152-82FF-FE34B9DD1AFA}"/>
    <cellStyle name="Normal 21 6" xfId="4543" xr:uid="{A4A88ACC-3650-455C-A23E-D87BDA36FEB2}"/>
    <cellStyle name="Normal 22" xfId="165" xr:uid="{1A6B2C64-A697-4F95-A34C-66E7DCD771C8}"/>
    <cellStyle name="Normal 22 2" xfId="166" xr:uid="{DF1331B7-9F5B-4DC0-A13F-22D0827AD1A6}"/>
    <cellStyle name="Normal 22 2 2" xfId="424" xr:uid="{4263D01F-1EA9-4F94-BD4E-10E4C9247D8E}"/>
    <cellStyle name="Normal 22 2 2 2" xfId="887" xr:uid="{EBFC6E8A-7FD3-4A33-B4AF-F09069DA05F0}"/>
    <cellStyle name="Normal 22 2 2 2 2" xfId="1955" xr:uid="{079DC8B1-17BD-46D2-BE5B-0D4FAE89B1A1}"/>
    <cellStyle name="Normal 22 2 2 2 2 2" xfId="4061" xr:uid="{650D1629-844D-4DB8-8E81-449AA675768B}"/>
    <cellStyle name="Normal 22 2 2 2 2 2 2" xfId="8267" xr:uid="{FB118BB3-2CE5-4710-A42D-CC02F20376A1}"/>
    <cellStyle name="Normal 22 2 2 2 2 3" xfId="6171" xr:uid="{79B9AF79-D77D-4E59-B34C-A829CADCC06A}"/>
    <cellStyle name="Normal 22 2 2 2 3" xfId="3006" xr:uid="{FB8D55C5-6C45-4E1A-8F27-2B81237014F1}"/>
    <cellStyle name="Normal 22 2 2 2 3 2" xfId="7212" xr:uid="{E1B2B4D1-6CFC-43FE-9086-EBBFF61B8D47}"/>
    <cellStyle name="Normal 22 2 2 2 4" xfId="5116" xr:uid="{D75D7374-7860-452D-9588-5F5A7C7419CA}"/>
    <cellStyle name="Normal 22 2 2 3" xfId="1501" xr:uid="{7A67DF5E-B0A7-47AB-8E54-1057C103E49C}"/>
    <cellStyle name="Normal 22 2 2 3 2" xfId="3607" xr:uid="{1CFB424C-64EF-43E4-905A-454155F7973F}"/>
    <cellStyle name="Normal 22 2 2 3 2 2" xfId="7813" xr:uid="{CDEAE7B7-685F-4509-91C6-F325A3458DF7}"/>
    <cellStyle name="Normal 22 2 2 3 3" xfId="5717" xr:uid="{44A90FC0-1F20-40E6-807E-D144A04B1866}"/>
    <cellStyle name="Normal 22 2 2 4" xfId="2552" xr:uid="{2034B54C-2A63-4095-9F94-09FBB4F0BC8D}"/>
    <cellStyle name="Normal 22 2 2 4 2" xfId="6758" xr:uid="{EE1D425E-D49F-45FD-8A0C-042DB8E116D1}"/>
    <cellStyle name="Normal 22 2 2 5" xfId="4662" xr:uid="{F25DFD3F-BE3E-4B5C-BF17-DE448FBD6EA2}"/>
    <cellStyle name="Normal 22 2 3" xfId="657" xr:uid="{FB7797F2-3E15-4639-991D-5D47C8987C11}"/>
    <cellStyle name="Normal 22 2 3 2" xfId="1729" xr:uid="{CE736996-3BDE-436A-A032-475DD28D9C3E}"/>
    <cellStyle name="Normal 22 2 3 2 2" xfId="3835" xr:uid="{00EF7B6D-9A3E-47AC-B6D6-A47DB22BF855}"/>
    <cellStyle name="Normal 22 2 3 2 2 2" xfId="8041" xr:uid="{DD629C08-34C6-419A-81E3-5E26C808C54C}"/>
    <cellStyle name="Normal 22 2 3 2 3" xfId="5945" xr:uid="{587FB84F-9BF8-42C1-AA56-95E20C54B2C4}"/>
    <cellStyle name="Normal 22 2 3 3" xfId="2780" xr:uid="{4716D731-AC58-45C0-8A56-57B872CA931F}"/>
    <cellStyle name="Normal 22 2 3 3 2" xfId="6986" xr:uid="{FA4FADD6-DBCC-4E18-AA86-B374EBBF8EF3}"/>
    <cellStyle name="Normal 22 2 3 4" xfId="4890" xr:uid="{8DAB6121-3D57-4F2D-BD81-2A06DA640EB6}"/>
    <cellStyle name="Normal 22 2 4" xfId="1116" xr:uid="{340033B1-8189-47FF-BED9-43D1B0C29B8D}"/>
    <cellStyle name="Normal 22 2 4 2" xfId="2183" xr:uid="{BFD0CEF6-6EA4-4C54-AE97-5FB5E1F042E5}"/>
    <cellStyle name="Normal 22 2 4 2 2" xfId="4289" xr:uid="{40550A4A-C0E4-4DA7-B11F-EB09F00E663A}"/>
    <cellStyle name="Normal 22 2 4 2 2 2" xfId="8495" xr:uid="{FB1EFB10-F025-46D3-BD5C-998104D112EE}"/>
    <cellStyle name="Normal 22 2 4 2 3" xfId="6399" xr:uid="{0EC6D85B-0552-4751-8771-FF746A434CAE}"/>
    <cellStyle name="Normal 22 2 4 3" xfId="3234" xr:uid="{853E726E-FCD1-4DCC-9180-E3725EFBF794}"/>
    <cellStyle name="Normal 22 2 4 3 2" xfId="7440" xr:uid="{D8ACED15-FE4F-4A9B-A8BB-F278CCA17EA3}"/>
    <cellStyle name="Normal 22 2 4 4" xfId="5344" xr:uid="{64F5BB3C-AB2C-4839-8C9D-855FD69070FA}"/>
    <cellStyle name="Normal 22 2 5" xfId="1259" xr:uid="{A313EF04-5B8B-4A68-B999-EB1E59DF0173}"/>
    <cellStyle name="Normal 22 2 5 2" xfId="3374" xr:uid="{7202CBC4-11DE-4CB5-BC29-EAA42C8D3E44}"/>
    <cellStyle name="Normal 22 2 5 2 2" xfId="7580" xr:uid="{EAFE7AE4-4BBC-47E7-8F52-45358BA2BD38}"/>
    <cellStyle name="Normal 22 2 5 3" xfId="5484" xr:uid="{B6B4D989-D2BB-4575-B11F-DC2B8B15EF59}"/>
    <cellStyle name="Normal 22 2 6" xfId="2310" xr:uid="{C80EE3B5-31F9-4D52-961E-DB7680FE3359}"/>
    <cellStyle name="Normal 22 2 6 2" xfId="6525" xr:uid="{8DF5A78C-61DC-441C-A0A0-DF426E0A2A96}"/>
    <cellStyle name="Normal 22 2 7" xfId="4420" xr:uid="{006FD18F-9334-4B69-99FA-B038B5891C4F}"/>
    <cellStyle name="Normal 22 3" xfId="423" xr:uid="{C98F3CF2-14CF-40F3-B238-5CE214D3A447}"/>
    <cellStyle name="Normal 22 3 2" xfId="886" xr:uid="{51703832-6B41-4CDC-BDC5-87CFA43B70A3}"/>
    <cellStyle name="Normal 22 3 2 2" xfId="1954" xr:uid="{5F43C946-B4F8-4641-AF0C-9E4747E1634C}"/>
    <cellStyle name="Normal 22 3 2 2 2" xfId="4060" xr:uid="{140CEB1A-4729-4A6E-AE99-47BD4078A9CE}"/>
    <cellStyle name="Normal 22 3 2 2 2 2" xfId="8266" xr:uid="{DA7ABE52-3DB3-4BC3-97A6-F0CC54F7F3F8}"/>
    <cellStyle name="Normal 22 3 2 2 3" xfId="6170" xr:uid="{59DD7724-01B4-4E72-B851-AE75FC2AC833}"/>
    <cellStyle name="Normal 22 3 2 3" xfId="3005" xr:uid="{A995F5CA-0497-4B7A-86B5-8BBA8ACBDA39}"/>
    <cellStyle name="Normal 22 3 2 3 2" xfId="7211" xr:uid="{DE87FCF9-D945-4510-A4A6-A7C5A311E7CC}"/>
    <cellStyle name="Normal 22 3 2 4" xfId="5115" xr:uid="{267DAF1C-5504-4F9E-B0AD-474369128225}"/>
    <cellStyle name="Normal 22 3 3" xfId="1500" xr:uid="{2E3AAC97-C4EC-40DD-86B2-40D984B83B15}"/>
    <cellStyle name="Normal 22 3 3 2" xfId="3606" xr:uid="{80A36B91-CB5A-426B-B3D2-80F25BC6E872}"/>
    <cellStyle name="Normal 22 3 3 2 2" xfId="7812" xr:uid="{DD99A685-5A48-41BD-AB76-CD4D1236015B}"/>
    <cellStyle name="Normal 22 3 3 3" xfId="5716" xr:uid="{0025ABD5-3ADA-464D-9B69-648849C1FFCF}"/>
    <cellStyle name="Normal 22 3 4" xfId="2551" xr:uid="{E3676589-7A7B-4921-8C15-8517A4A2D964}"/>
    <cellStyle name="Normal 22 3 4 2" xfId="6757" xr:uid="{767DA1D5-B3DF-47D2-99A9-DE6AB62DE33C}"/>
    <cellStyle name="Normal 22 3 5" xfId="4661" xr:uid="{AC7C5C45-3CBA-455C-8B7D-663925FFEFC5}"/>
    <cellStyle name="Normal 22 4" xfId="656" xr:uid="{A4E7E9A7-9F4C-4616-BC1E-C61A192110E0}"/>
    <cellStyle name="Normal 22 4 2" xfId="1728" xr:uid="{014534E7-F0C0-44E9-BE72-CEB4508812C8}"/>
    <cellStyle name="Normal 22 4 2 2" xfId="3834" xr:uid="{8B059D6A-38A6-4334-AC6F-67676C992079}"/>
    <cellStyle name="Normal 22 4 2 2 2" xfId="8040" xr:uid="{B0A155D0-8A6A-4462-9C4A-D4B546C3DE7D}"/>
    <cellStyle name="Normal 22 4 2 3" xfId="5944" xr:uid="{F10E74F1-5CB4-4705-BCF6-B48F366EDEE3}"/>
    <cellStyle name="Normal 22 4 3" xfId="2779" xr:uid="{256A91BD-A609-499D-9D82-96A6E8320F85}"/>
    <cellStyle name="Normal 22 4 3 2" xfId="6985" xr:uid="{16E25DB9-69D4-4545-BE9C-990D8BE1DC43}"/>
    <cellStyle name="Normal 22 4 4" xfId="4889" xr:uid="{D5CDB4EE-4116-40AC-B6ED-2E42B68FE5A2}"/>
    <cellStyle name="Normal 22 5" xfId="1115" xr:uid="{3F6E9082-B780-4F6E-B44A-F15995F7BE57}"/>
    <cellStyle name="Normal 22 5 2" xfId="2182" xr:uid="{5E8384F9-3AC7-409B-8652-5D9A373BDE27}"/>
    <cellStyle name="Normal 22 5 2 2" xfId="4288" xr:uid="{469CFA6C-A832-498A-8881-D2F0394EE8C6}"/>
    <cellStyle name="Normal 22 5 2 2 2" xfId="8494" xr:uid="{A6EFA3E9-F5BC-4315-B291-044E6CAB7AC4}"/>
    <cellStyle name="Normal 22 5 2 3" xfId="6398" xr:uid="{14890587-2675-4081-9E3C-B7C51B9D0F59}"/>
    <cellStyle name="Normal 22 5 3" xfId="3233" xr:uid="{414C0EA2-6794-464B-B255-D1F4A31096BD}"/>
    <cellStyle name="Normal 22 5 3 2" xfId="7439" xr:uid="{E4373118-F1CE-4539-BEF5-8C4EB5FA657D}"/>
    <cellStyle name="Normal 22 5 4" xfId="5343" xr:uid="{2FB63C25-11F3-45EB-B644-AE2C764216D4}"/>
    <cellStyle name="Normal 22 6" xfId="1258" xr:uid="{278D8DA4-2722-4246-9C37-096715E8D9FA}"/>
    <cellStyle name="Normal 22 6 2" xfId="3373" xr:uid="{D81C3D07-BCBE-4D9B-B45D-215FF209F7A3}"/>
    <cellStyle name="Normal 22 6 2 2" xfId="7579" xr:uid="{59274058-0B72-4834-8696-B57D08D8A4B9}"/>
    <cellStyle name="Normal 22 6 3" xfId="5483" xr:uid="{2DDF309D-EFF7-4923-92A0-1CE2A071E52B}"/>
    <cellStyle name="Normal 22 7" xfId="1148" xr:uid="{8483987F-D508-4B9C-8AFA-0C16E4E9F008}"/>
    <cellStyle name="Normal 22 7 2" xfId="3266" xr:uid="{5F05D7C8-CC0F-4586-BBBC-4854113158B0}"/>
    <cellStyle name="Normal 22 7 2 2" xfId="7472" xr:uid="{322E2332-64DF-4231-BE7C-2CD2ACC096B5}"/>
    <cellStyle name="Normal 22 7 3" xfId="5376" xr:uid="{B795B260-06F2-44FB-9AB4-BFFE75C46822}"/>
    <cellStyle name="Normal 22 8" xfId="2309" xr:uid="{B53A8FB6-935E-4513-AE09-B9B335B11043}"/>
    <cellStyle name="Normal 22 8 2" xfId="6524" xr:uid="{882598B7-8AC0-4DCE-B236-4F4D9697F2EB}"/>
    <cellStyle name="Normal 22 9" xfId="4419" xr:uid="{352E8974-11D7-4CE1-A009-C30E448E2800}"/>
    <cellStyle name="Normal 23" xfId="302" xr:uid="{77CE6292-212A-4465-831C-19ADC2E1EDDA}"/>
    <cellStyle name="Normal 23 2" xfId="540" xr:uid="{4E9492B6-9C3A-4E0A-8D22-6AF25B3D2D38}"/>
    <cellStyle name="Normal 23 2 2" xfId="1002" xr:uid="{008A592E-8B1D-4767-AA5C-990E83D0CA74}"/>
    <cellStyle name="Normal 23 2 2 2" xfId="2070" xr:uid="{1A3E3AF8-5E2A-4163-B1ED-5EFA5ED801E6}"/>
    <cellStyle name="Normal 23 2 2 2 2" xfId="4176" xr:uid="{0E50325A-5376-48B8-9EDC-705AA51F7303}"/>
    <cellStyle name="Normal 23 2 2 2 2 2" xfId="8382" xr:uid="{8AFC366A-75EE-4494-9947-E12E9E9DAC91}"/>
    <cellStyle name="Normal 23 2 2 2 3" xfId="6286" xr:uid="{6C5C62E4-F5BD-4483-BCBE-E454A8377E8C}"/>
    <cellStyle name="Normal 23 2 2 3" xfId="3121" xr:uid="{2015A14E-167D-4246-8BA4-661614334AEF}"/>
    <cellStyle name="Normal 23 2 2 3 2" xfId="7327" xr:uid="{4B765959-9AC7-4BFF-9CEC-B6175241079D}"/>
    <cellStyle name="Normal 23 2 2 4" xfId="5231" xr:uid="{8E5D081B-B5EF-4671-A987-1AFF891AFFB7}"/>
    <cellStyle name="Normal 23 2 3" xfId="1616" xr:uid="{9C959C7B-5BC8-417D-9782-495433814863}"/>
    <cellStyle name="Normal 23 2 3 2" xfId="3722" xr:uid="{BE32585C-EF51-4A26-A5E1-6121A2D6A9BA}"/>
    <cellStyle name="Normal 23 2 3 2 2" xfId="7928" xr:uid="{C24A13F0-A67B-4355-BEA2-6F65B4BDF7ED}"/>
    <cellStyle name="Normal 23 2 3 3" xfId="5832" xr:uid="{4B6746E3-A7EF-4B70-AE6F-F75357DE8047}"/>
    <cellStyle name="Normal 23 2 4" xfId="2667" xr:uid="{D76E1FFA-253D-4610-900A-C70812284376}"/>
    <cellStyle name="Normal 23 2 4 2" xfId="6873" xr:uid="{7149F6B0-8371-4627-BEB1-679581A5247E}"/>
    <cellStyle name="Normal 23 2 5" xfId="4777" xr:uid="{DBA3BF07-4CD4-4A90-9748-77309989B15A}"/>
    <cellStyle name="Normal 23 3" xfId="769" xr:uid="{0D71C50E-44D5-469C-95F4-A4FA85E7D310}"/>
    <cellStyle name="Normal 23 3 2" xfId="1838" xr:uid="{1C6B8AD8-F164-45A9-A919-5B24AE0F6D05}"/>
    <cellStyle name="Normal 23 3 2 2" xfId="3944" xr:uid="{62178D56-8890-46BC-91C8-7DEE211750F6}"/>
    <cellStyle name="Normal 23 3 2 2 2" xfId="8150" xr:uid="{7AA5BD48-F34D-40FD-A5E5-EBEB1F6B6C72}"/>
    <cellStyle name="Normal 23 3 2 3" xfId="6054" xr:uid="{852374BF-2124-4D4F-8973-EA45523D4651}"/>
    <cellStyle name="Normal 23 3 3" xfId="2889" xr:uid="{CACED627-62E9-4F3A-97E7-C40AAD01EB97}"/>
    <cellStyle name="Normal 23 3 3 2" xfId="7095" xr:uid="{AC4451BD-C16E-433C-90AA-A10EF6EED44B}"/>
    <cellStyle name="Normal 23 3 4" xfId="4999" xr:uid="{3557B159-AD0E-460A-8445-95F1071E6299}"/>
    <cellStyle name="Normal 23 4" xfId="1383" xr:uid="{0E535F8D-B863-4B6E-AFC7-EC66AD09D66A}"/>
    <cellStyle name="Normal 23 4 2" xfId="3489" xr:uid="{2613EFB1-0C11-4B52-AA94-6E8372970B24}"/>
    <cellStyle name="Normal 23 4 2 2" xfId="7695" xr:uid="{4EB07112-4ED4-4A94-88F1-9DAF95156B91}"/>
    <cellStyle name="Normal 23 4 3" xfId="5599" xr:uid="{78D46E22-4B29-4E92-B82D-4183B6CD1E0D}"/>
    <cellStyle name="Normal 23 5" xfId="2434" xr:uid="{229E3362-7AD0-43DD-B962-E64318DA35F4}"/>
    <cellStyle name="Normal 23 5 2" xfId="6640" xr:uid="{1A9892E4-C349-4783-912A-1B1A7C068CC1}"/>
    <cellStyle name="Normal 23 6" xfId="4544" xr:uid="{87D9AD84-3128-4086-9399-EB3055F422D9}"/>
    <cellStyle name="Normal 24" xfId="337" xr:uid="{B37503FF-C56F-4F0F-8194-1301B2D9C82D}"/>
    <cellStyle name="Normal 24 2" xfId="801" xr:uid="{2378C4E0-3CDA-48D5-BFA9-A73E7E3270EC}"/>
    <cellStyle name="Normal 25" xfId="324" xr:uid="{515110C5-40F9-4A98-8927-3743B0E81567}"/>
    <cellStyle name="Normal 25 2" xfId="788" xr:uid="{D06C79B5-1E05-4065-A781-73125158F41D}"/>
    <cellStyle name="Normal 25 2 2" xfId="1857" xr:uid="{325D1EAD-BB4E-4985-A40A-2F16225F0B8B}"/>
    <cellStyle name="Normal 25 2 2 2" xfId="3963" xr:uid="{A27EE7EB-11F3-4AA7-894D-AD33CF0519E9}"/>
    <cellStyle name="Normal 25 2 2 2 2" xfId="8169" xr:uid="{E1AE64C8-74AE-49B0-91D7-C4A350A6F930}"/>
    <cellStyle name="Normal 25 2 2 3" xfId="6073" xr:uid="{6A2C5353-9D5B-419A-BC6D-1985658E8053}"/>
    <cellStyle name="Normal 25 2 3" xfId="2908" xr:uid="{DB1B0375-CCB1-4632-A231-2C2A187BE09A}"/>
    <cellStyle name="Normal 25 2 3 2" xfId="7114" xr:uid="{FF8824E2-CEDE-4511-BBFD-AE39EDF2D82C}"/>
    <cellStyle name="Normal 25 2 4" xfId="5018" xr:uid="{4952EF06-8EFD-437E-A85A-89CA9897B915}"/>
    <cellStyle name="Normal 25 3" xfId="1403" xr:uid="{18F10716-15D2-4938-9D5F-12FA14A806B7}"/>
    <cellStyle name="Normal 25 3 2" xfId="3509" xr:uid="{78E54D2A-6B9D-4BA8-95DB-321949F5A219}"/>
    <cellStyle name="Normal 25 3 2 2" xfId="7715" xr:uid="{D7B271FA-32A2-4601-9788-E563A1D24663}"/>
    <cellStyle name="Normal 25 3 3" xfId="5619" xr:uid="{A89E478A-7D5D-41F7-8CB5-1EA7D9FE3288}"/>
    <cellStyle name="Normal 25 4" xfId="2454" xr:uid="{273668C7-0DA1-47B1-94C2-F2D1A89BD397}"/>
    <cellStyle name="Normal 25 4 2" xfId="6660" xr:uid="{0DA1CAFC-4F96-4DAD-A73B-89DAC82A0961}"/>
    <cellStyle name="Normal 25 5" xfId="4564" xr:uid="{5CF0937F-AA7A-4899-8551-5B7C2960790D}"/>
    <cellStyle name="Normal 26" xfId="560" xr:uid="{09E7A0EE-20E6-4CA6-9004-EB35BEB38395}"/>
    <cellStyle name="Normal 26 2" xfId="1022" xr:uid="{F5C7DBD1-1241-4D05-A12A-F65CAE973663}"/>
    <cellStyle name="Normal 26 2 2" xfId="2090" xr:uid="{E1ECF906-C203-40AF-BE99-0899EA116EF7}"/>
    <cellStyle name="Normal 26 2 2 2" xfId="4196" xr:uid="{FCAEE12B-FD12-4665-8A84-253DBB2BA577}"/>
    <cellStyle name="Normal 26 2 2 2 2" xfId="8402" xr:uid="{C83DD3DB-C9C8-418A-9534-38127E13033C}"/>
    <cellStyle name="Normal 26 2 2 3" xfId="6306" xr:uid="{1AAE9E45-3BA0-4C70-9222-C0060A0B7EE4}"/>
    <cellStyle name="Normal 26 2 3" xfId="3141" xr:uid="{41EC4E43-3E6F-40B5-80FE-C6FAAAE07618}"/>
    <cellStyle name="Normal 26 2 3 2" xfId="7347" xr:uid="{99A8891F-0113-4DDF-A34F-C2CF4484433C}"/>
    <cellStyle name="Normal 26 2 4" xfId="5251" xr:uid="{92F1D479-7805-4ABF-AB34-42E01842D676}"/>
    <cellStyle name="Normal 26 3" xfId="1636" xr:uid="{FE3A5347-9824-4BC3-9B1E-FF65567A3E29}"/>
    <cellStyle name="Normal 26 3 2" xfId="3742" xr:uid="{9B043E27-BC69-44E2-85DA-8B95FEB69743}"/>
    <cellStyle name="Normal 26 3 2 2" xfId="7948" xr:uid="{DBC79D98-2694-4F90-8FE3-E3207199EC39}"/>
    <cellStyle name="Normal 26 3 3" xfId="5852" xr:uid="{7D000ACF-ACDD-4297-9034-CD39A3704441}"/>
    <cellStyle name="Normal 26 4" xfId="2687" xr:uid="{B869E0F8-DBF9-4B45-B9AD-0C74F3B39B5D}"/>
    <cellStyle name="Normal 26 4 2" xfId="6893" xr:uid="{5C326756-D751-4C78-9D10-A7F14C01E1BD}"/>
    <cellStyle name="Normal 26 5" xfId="4797" xr:uid="{1801A48A-6986-49CF-9FBE-5EC7010BDF60}"/>
    <cellStyle name="Normal 27" xfId="566" xr:uid="{A35EAE7E-71F0-4927-A335-6FA9BB8F955B}"/>
    <cellStyle name="Normal 27 2" xfId="1027" xr:uid="{EE1AC52E-E91C-4F20-B950-34749A914F15}"/>
    <cellStyle name="Normal 27 2 2" xfId="2094" xr:uid="{126C911B-B46A-4F1D-8301-0F3F386C3488}"/>
    <cellStyle name="Normal 27 2 2 2" xfId="4200" xr:uid="{A79B7AF4-29EB-4200-94F4-C604A7E42D52}"/>
    <cellStyle name="Normal 27 2 2 2 2" xfId="8406" xr:uid="{7E5D4F00-8AAB-4AB7-808C-EB9BE4BB8DAB}"/>
    <cellStyle name="Normal 27 2 2 3" xfId="6310" xr:uid="{EAE407B6-2D0A-4179-B98F-B8207D1F6A83}"/>
    <cellStyle name="Normal 27 2 3" xfId="3145" xr:uid="{9B9F27B1-95FE-4D43-9032-BEB9CC1BCC77}"/>
    <cellStyle name="Normal 27 2 3 2" xfId="7351" xr:uid="{5F7D29D3-370A-4CDC-9472-88CB071387FE}"/>
    <cellStyle name="Normal 27 2 4" xfId="5255" xr:uid="{20A92C6D-74F8-4D7F-B970-3DE2A4B27F5F}"/>
    <cellStyle name="Normal 27 3" xfId="1640" xr:uid="{EAAA7BBA-E2A3-4911-B0FD-31F0A163CF85}"/>
    <cellStyle name="Normal 27 3 2" xfId="3746" xr:uid="{B75CDEAE-F972-4169-8C27-EC0BF4B32574}"/>
    <cellStyle name="Normal 27 3 2 2" xfId="7952" xr:uid="{DE594210-09E7-4363-949E-308E841E4213}"/>
    <cellStyle name="Normal 27 3 3" xfId="5856" xr:uid="{9499606E-E8AD-4024-AE49-810A96E82D30}"/>
    <cellStyle name="Normal 27 4" xfId="1160" xr:uid="{DA2AD48C-0C1F-4491-84D4-1558C1D78C27}"/>
    <cellStyle name="Normal 27 5" xfId="2691" xr:uid="{81F5E1CC-EAA5-4026-83AF-39FBB9B69BAA}"/>
    <cellStyle name="Normal 27 5 2" xfId="6897" xr:uid="{42B9450F-75BB-4F94-9B3E-48C5DB49F5BD}"/>
    <cellStyle name="Normal 27 6" xfId="4801" xr:uid="{E491C391-605E-4F30-864E-9E396EC2F9BB}"/>
    <cellStyle name="Normal 28" xfId="1173" xr:uid="{19F5CD9F-C9D4-4A1D-B45F-50567D781181}"/>
    <cellStyle name="Normal 29" xfId="4333" xr:uid="{71C33FE8-93A2-4449-8CB7-A2CEB874EE1B}"/>
    <cellStyle name="Normal 3" xfId="6" xr:uid="{00000000-0005-0000-0000-000003000000}"/>
    <cellStyle name="Normal 3 10" xfId="167" xr:uid="{693AE508-1360-411D-B9A7-783284D1EF74}"/>
    <cellStyle name="Normal 3 11" xfId="17" xr:uid="{EFA6170E-E512-4F52-9AB3-D3380019DEDC}"/>
    <cellStyle name="Normal 3 2" xfId="168" xr:uid="{B37D419F-5971-48B2-B98A-F177663773E4}"/>
    <cellStyle name="Normal 3 2 2" xfId="426" xr:uid="{D12F3EED-738F-4962-AF79-AA298AC4A750}"/>
    <cellStyle name="Normal 3 2 2 2" xfId="889" xr:uid="{0AA81ADB-9320-4BB3-8E9F-6C37934B7FDA}"/>
    <cellStyle name="Normal 3 2 2 2 2" xfId="1957" xr:uid="{CBF5B07E-F2CB-4CBC-B370-295F1860B4E7}"/>
    <cellStyle name="Normal 3 2 2 2 2 2" xfId="4063" xr:uid="{B1F35E3A-AFAE-4E7B-8E3D-8A0C25DF08D4}"/>
    <cellStyle name="Normal 3 2 2 2 2 2 2" xfId="8269" xr:uid="{E4E1A19E-4218-4B48-ABDD-97D424D5FE5E}"/>
    <cellStyle name="Normal 3 2 2 2 2 3" xfId="6173" xr:uid="{C4C5E761-FA2F-482A-AE23-F39ECDE24E69}"/>
    <cellStyle name="Normal 3 2 2 2 3" xfId="3008" xr:uid="{43CF8D04-EE6F-4226-AEB6-EF0A41D3AC90}"/>
    <cellStyle name="Normal 3 2 2 2 3 2" xfId="7214" xr:uid="{F315AF3F-0D8E-4BB7-AE03-9C3A45241C43}"/>
    <cellStyle name="Normal 3 2 2 2 4" xfId="5118" xr:uid="{25741C5A-5ACF-4E6C-9D47-E700488586EE}"/>
    <cellStyle name="Normal 3 2 2 3" xfId="1503" xr:uid="{15F34555-C33E-4D13-88CD-F8DDE080192E}"/>
    <cellStyle name="Normal 3 2 2 3 2" xfId="3609" xr:uid="{9F1D0B90-B623-4560-A89A-5D7E569D6FF1}"/>
    <cellStyle name="Normal 3 2 2 3 2 2" xfId="7815" xr:uid="{824E30E4-E552-462B-B356-75273A3F5228}"/>
    <cellStyle name="Normal 3 2 2 3 3" xfId="5719" xr:uid="{245889B2-DE78-43AB-B404-887D1232A6F4}"/>
    <cellStyle name="Normal 3 2 2 4" xfId="2554" xr:uid="{55FB93D0-D064-4714-AA6D-3E73FCC4F85C}"/>
    <cellStyle name="Normal 3 2 2 4 2" xfId="6760" xr:uid="{90EFE86D-756D-4BD7-A893-C8B29696CD0F}"/>
    <cellStyle name="Normal 3 2 2 5" xfId="4664" xr:uid="{6F5FA7B1-6C94-4056-9F49-D0A72676035E}"/>
    <cellStyle name="Normal 3 2 3" xfId="659" xr:uid="{2D6A0602-4E3A-4623-96AE-538E7D1DC47A}"/>
    <cellStyle name="Normal 3 2 3 2" xfId="1731" xr:uid="{92CFC9B9-08EA-4045-9F5E-7C35E7118EB0}"/>
    <cellStyle name="Normal 3 2 3 2 2" xfId="3837" xr:uid="{827A8641-378A-4EB2-BEF6-71BB3A539C02}"/>
    <cellStyle name="Normal 3 2 3 2 2 2" xfId="8043" xr:uid="{28AC7B63-615B-4637-95EB-B8B9267A5BEF}"/>
    <cellStyle name="Normal 3 2 3 2 3" xfId="5947" xr:uid="{7E03A06E-FF9B-43BC-A9BE-50F97B3710CE}"/>
    <cellStyle name="Normal 3 2 3 3" xfId="2782" xr:uid="{39A0B687-DEBD-4A44-8113-76D140740BDA}"/>
    <cellStyle name="Normal 3 2 3 3 2" xfId="6988" xr:uid="{BFFA704E-027C-408C-BA36-CAC81D5B8B24}"/>
    <cellStyle name="Normal 3 2 3 4" xfId="4892" xr:uid="{9E1D5943-351E-437D-AB0E-5240E1D4F4EF}"/>
    <cellStyle name="Normal 3 2 4" xfId="1118" xr:uid="{CCCBA5C6-0113-4C95-8DAD-64786886BA5E}"/>
    <cellStyle name="Normal 3 2 4 2" xfId="2185" xr:uid="{4C1236F4-1D50-481D-9176-8A0E3E9BDDB8}"/>
    <cellStyle name="Normal 3 2 4 2 2" xfId="4291" xr:uid="{F1F612B2-6A93-41F9-B145-9ECBEFC4F135}"/>
    <cellStyle name="Normal 3 2 4 2 2 2" xfId="8497" xr:uid="{6F5F7ACD-49E0-4858-89AF-6A2D2499DF3F}"/>
    <cellStyle name="Normal 3 2 4 2 3" xfId="6401" xr:uid="{3D98F52E-DA3B-401B-952A-D0DE3F5C74E7}"/>
    <cellStyle name="Normal 3 2 4 3" xfId="3236" xr:uid="{EDF118B5-0E4D-4B02-B5C9-81FD57BB612C}"/>
    <cellStyle name="Normal 3 2 4 3 2" xfId="7442" xr:uid="{38A7C43E-6C0D-4CCC-A5B8-65F5F8A0F933}"/>
    <cellStyle name="Normal 3 2 4 4" xfId="5346" xr:uid="{915006C6-B5A8-41C6-B25C-A8A1ADF6DA97}"/>
    <cellStyle name="Normal 3 2 5" xfId="1261" xr:uid="{DF5E37A7-14D3-4210-AE0E-A4F89802BC50}"/>
    <cellStyle name="Normal 3 2 5 2" xfId="3376" xr:uid="{0EC53890-33A7-4CC9-872D-1782A2474950}"/>
    <cellStyle name="Normal 3 2 5 2 2" xfId="7582" xr:uid="{91AD617F-2C42-44A6-926D-B301357D039C}"/>
    <cellStyle name="Normal 3 2 5 3" xfId="5486" xr:uid="{EECF70C3-A713-418D-A8A9-74C72C974512}"/>
    <cellStyle name="Normal 3 2 6" xfId="2312" xr:uid="{1D74F318-4EBA-4749-8334-18FF9C31B4C9}"/>
    <cellStyle name="Normal 3 2 6 2" xfId="6527" xr:uid="{6EB8A351-2C1B-4923-A000-3CBE20B87089}"/>
    <cellStyle name="Normal 3 2 7" xfId="4422" xr:uid="{D9B801E7-B20C-4012-BFA4-8B07A4AB7D5F}"/>
    <cellStyle name="Normal 3 3" xfId="425" xr:uid="{C774FBF6-225E-4C10-B8D6-A487B53FDA80}"/>
    <cellStyle name="Normal 3 3 2" xfId="888" xr:uid="{DFE538C0-9E60-4E4E-BD5D-65D3BA21CC85}"/>
    <cellStyle name="Normal 3 3 2 2" xfId="1956" xr:uid="{A1AC7BA5-EE1D-4BBB-A246-16E50BF611C7}"/>
    <cellStyle name="Normal 3 3 2 2 2" xfId="4062" xr:uid="{B6FEBD93-869D-4152-9C8F-B5BCE561C334}"/>
    <cellStyle name="Normal 3 3 2 2 2 2" xfId="8268" xr:uid="{F05C6586-0C4C-4A32-800C-9FD3F1A5F685}"/>
    <cellStyle name="Normal 3 3 2 2 3" xfId="6172" xr:uid="{5E990FE2-684D-4397-8452-8EF7964198DF}"/>
    <cellStyle name="Normal 3 3 2 3" xfId="3007" xr:uid="{8A60D612-143F-4F1C-8B7C-988B0CED24F4}"/>
    <cellStyle name="Normal 3 3 2 3 2" xfId="7213" xr:uid="{FF5CE99D-157C-4A83-98CB-455771E3E7B6}"/>
    <cellStyle name="Normal 3 3 2 4" xfId="5117" xr:uid="{103F7107-D723-48EA-94E6-6C34DD91E496}"/>
    <cellStyle name="Normal 3 3 3" xfId="1502" xr:uid="{08962D6A-9194-42C0-9F0E-555F6C805857}"/>
    <cellStyle name="Normal 3 3 3 2" xfId="3608" xr:uid="{378D89B1-1A6C-4EAA-87A9-76EBD478930B}"/>
    <cellStyle name="Normal 3 3 3 2 2" xfId="7814" xr:uid="{8FC97B55-F8DA-491C-94C7-7163C87AA25F}"/>
    <cellStyle name="Normal 3 3 3 3" xfId="5718" xr:uid="{768B0174-B3ED-4326-AFAE-650EF5B89291}"/>
    <cellStyle name="Normal 3 3 4" xfId="2553" xr:uid="{8D312F96-6805-4713-9BD8-D3B14A0A9BD5}"/>
    <cellStyle name="Normal 3 3 4 2" xfId="6759" xr:uid="{895FF350-D0E7-462E-BF71-224167D6D5DC}"/>
    <cellStyle name="Normal 3 3 5" xfId="4663" xr:uid="{CD3969A8-4062-4E3C-82A8-317888FF7086}"/>
    <cellStyle name="Normal 3 4" xfId="658" xr:uid="{60E9A3CF-E320-4384-8F0B-0B5F7EB58502}"/>
    <cellStyle name="Normal 3 4 2" xfId="1730" xr:uid="{FD64AEC3-522E-43F5-BF04-38E8815C7542}"/>
    <cellStyle name="Normal 3 4 2 2" xfId="3836" xr:uid="{B3B92DCB-61DA-4536-9CDD-F5B43C1A5518}"/>
    <cellStyle name="Normal 3 4 2 2 2" xfId="8042" xr:uid="{CF8D0BCF-5C8B-4A43-BA92-E5467E8B12F8}"/>
    <cellStyle name="Normal 3 4 2 3" xfId="5946" xr:uid="{D96F156E-0705-45ED-BE6E-444EEE45CF0F}"/>
    <cellStyle name="Normal 3 4 3" xfId="2781" xr:uid="{93994999-B72B-4A92-A881-14BB0AB4E525}"/>
    <cellStyle name="Normal 3 4 3 2" xfId="6987" xr:uid="{20368BD7-B6DC-483D-897B-4F6BC38238E4}"/>
    <cellStyle name="Normal 3 4 4" xfId="4891" xr:uid="{B8805C6E-087D-4588-B2EC-486CDFDAE77E}"/>
    <cellStyle name="Normal 3 5" xfId="1117" xr:uid="{B94D2C98-EAFC-4776-9903-AEA659600FC2}"/>
    <cellStyle name="Normal 3 5 2" xfId="2184" xr:uid="{29720BCA-4DB8-49DD-BA94-6B9DD4746D67}"/>
    <cellStyle name="Normal 3 5 2 2" xfId="4290" xr:uid="{A9318E0C-DD65-4146-980E-A453759224E9}"/>
    <cellStyle name="Normal 3 5 2 2 2" xfId="8496" xr:uid="{1964CD5E-6216-4B73-982F-2A95B55FD512}"/>
    <cellStyle name="Normal 3 5 2 3" xfId="6400" xr:uid="{0E99968A-10A2-4F45-90B6-A37141C5CFE3}"/>
    <cellStyle name="Normal 3 5 3" xfId="3235" xr:uid="{C50CF19D-B500-44AB-9C9B-1EB8737D775E}"/>
    <cellStyle name="Normal 3 5 3 2" xfId="7441" xr:uid="{8173C6CC-1C57-4D90-A3D4-EEE6A197F3BF}"/>
    <cellStyle name="Normal 3 5 4" xfId="5345" xr:uid="{6B74FD72-822C-4229-9441-5253CB78BC8B}"/>
    <cellStyle name="Normal 3 6" xfId="1260" xr:uid="{3A8385F7-085D-4330-B14F-3399900B49D8}"/>
    <cellStyle name="Normal 3 6 2" xfId="3375" xr:uid="{73E49C3B-DBD3-4DC1-A4F5-8980998CEF44}"/>
    <cellStyle name="Normal 3 6 2 2" xfId="7581" xr:uid="{4B6D740E-34D7-4F0F-828A-5B185A1A0421}"/>
    <cellStyle name="Normal 3 6 3" xfId="5485" xr:uid="{F574CAC8-2BFB-420B-B78A-C784BB032354}"/>
    <cellStyle name="Normal 3 7" xfId="1149" xr:uid="{2241F58C-F35F-47CA-BBB9-3441C2F41DA2}"/>
    <cellStyle name="Normal 3 7 2" xfId="3267" xr:uid="{646F822B-8C0E-4CB5-A2DB-5C34418C35E5}"/>
    <cellStyle name="Normal 3 7 2 2" xfId="7473" xr:uid="{E8051B6D-5428-482F-9B0F-92CE54138963}"/>
    <cellStyle name="Normal 3 7 3" xfId="5377" xr:uid="{08BE8613-BE73-4958-A5CA-685F0A914EF2}"/>
    <cellStyle name="Normal 3 8" xfId="2311" xr:uid="{56857703-C275-4414-8782-A489E1AB6FF8}"/>
    <cellStyle name="Normal 3 8 2" xfId="6526" xr:uid="{C629E1DF-80F8-4221-8AC5-D4CB74E98047}"/>
    <cellStyle name="Normal 3 9" xfId="4421" xr:uid="{B52B68D9-8FAC-4B63-8B85-4C2F1B25EE03}"/>
    <cellStyle name="Normal 30" xfId="62" xr:uid="{60CEE3E3-1CA5-4DA9-94D3-860147EF009B}"/>
    <cellStyle name="Normal 31" xfId="227" xr:uid="{961D0CC6-5A9E-40AD-8A38-839136F2C33A}"/>
    <cellStyle name="Normal 32" xfId="8526" xr:uid="{BE5745C0-4DF9-42FC-97D7-B8ED7657E6FF}"/>
    <cellStyle name="Normal 33" xfId="8527" xr:uid="{674A2863-7C7B-4F7A-AC7F-ABDD39C98B59}"/>
    <cellStyle name="Normal 4" xfId="169" xr:uid="{D865ED79-F004-4AC1-836E-F9352F10BD47}"/>
    <cellStyle name="Normal 4 10" xfId="4423" xr:uid="{387B3E2D-B9E6-4F16-8363-2E5EB270E33A}"/>
    <cellStyle name="Normal 4 2" xfId="170" xr:uid="{B66F305A-7BDE-4240-B4CE-B451A1475C38}"/>
    <cellStyle name="Normal 4 2 2" xfId="171" xr:uid="{051BDD16-E3DF-49ED-B10E-1403E14C3C3A}"/>
    <cellStyle name="Normal 4 3" xfId="172" xr:uid="{C67BDB62-21D1-42ED-B121-89E83F97C952}"/>
    <cellStyle name="Normal 4 3 2" xfId="428" xr:uid="{83E280E4-049D-499E-8346-DCC54E4F275E}"/>
    <cellStyle name="Normal 4 3 2 2" xfId="891" xr:uid="{9CD5A969-F042-45CE-BC9B-EC8D5E19E263}"/>
    <cellStyle name="Normal 4 3 2 2 2" xfId="1959" xr:uid="{D98C6338-871C-42E1-B93E-2E9D2C033DCE}"/>
    <cellStyle name="Normal 4 3 2 2 2 2" xfId="4065" xr:uid="{CA0845F9-7EA3-41AB-AB10-B8334D01AA84}"/>
    <cellStyle name="Normal 4 3 2 2 2 2 2" xfId="8271" xr:uid="{EC684942-64CB-406E-9DA4-2A2EBAB5A9B6}"/>
    <cellStyle name="Normal 4 3 2 2 2 3" xfId="6175" xr:uid="{9C55264B-A6B2-468D-B506-EA8F5C7BC446}"/>
    <cellStyle name="Normal 4 3 2 2 3" xfId="3010" xr:uid="{9EB89F8F-41CA-49A2-B717-A35730B04025}"/>
    <cellStyle name="Normal 4 3 2 2 3 2" xfId="7216" xr:uid="{1FA65E81-B513-4E07-8B88-CB45B4CC2648}"/>
    <cellStyle name="Normal 4 3 2 2 4" xfId="5120" xr:uid="{7DB1D034-BC13-401B-ACCA-091B19C9F65D}"/>
    <cellStyle name="Normal 4 3 2 3" xfId="1505" xr:uid="{1D5973B4-1DDE-47BD-9D22-43A55AB3D64E}"/>
    <cellStyle name="Normal 4 3 2 3 2" xfId="3611" xr:uid="{DFC0F4A0-135B-469E-8041-9160AD11CA9F}"/>
    <cellStyle name="Normal 4 3 2 3 2 2" xfId="7817" xr:uid="{A340C102-15FD-43E7-99DD-B491812E246C}"/>
    <cellStyle name="Normal 4 3 2 3 3" xfId="5721" xr:uid="{42BD094E-58AD-4262-B387-FE5C2C72F7A2}"/>
    <cellStyle name="Normal 4 3 2 4" xfId="2556" xr:uid="{F46E4E6C-DB6A-44C5-B9D2-4A2FA60A2CF5}"/>
    <cellStyle name="Normal 4 3 2 4 2" xfId="6762" xr:uid="{37BC7169-2970-4EF3-9A69-625188EF450E}"/>
    <cellStyle name="Normal 4 3 2 5" xfId="4666" xr:uid="{51AFA829-0F18-4749-AEF4-6A90890BDD9E}"/>
    <cellStyle name="Normal 4 3 3" xfId="661" xr:uid="{8808872C-7BCF-4744-B7A7-9D481CE60961}"/>
    <cellStyle name="Normal 4 3 3 2" xfId="1733" xr:uid="{67A82F7C-C80F-4A93-8779-1FF5CD3A2545}"/>
    <cellStyle name="Normal 4 3 3 2 2" xfId="3839" xr:uid="{32B1D838-3093-412C-BFD7-AE89EE3986E5}"/>
    <cellStyle name="Normal 4 3 3 2 2 2" xfId="8045" xr:uid="{B70C6BCF-728D-4BCD-9142-03963E9C60F1}"/>
    <cellStyle name="Normal 4 3 3 2 3" xfId="5949" xr:uid="{A81D50E8-68B2-43C8-BDA6-7BDDCB7E201A}"/>
    <cellStyle name="Normal 4 3 3 3" xfId="2784" xr:uid="{AD92EAD9-9A55-443B-BC0A-A6A4676F44C0}"/>
    <cellStyle name="Normal 4 3 3 3 2" xfId="6990" xr:uid="{AF3B7BE1-785C-44C8-91B2-EBF1E33879C7}"/>
    <cellStyle name="Normal 4 3 3 4" xfId="4894" xr:uid="{5047E2D6-5C06-42A2-9C81-EF840D419577}"/>
    <cellStyle name="Normal 4 3 4" xfId="1120" xr:uid="{A3843757-5CC0-4C19-A859-61DD0E43565F}"/>
    <cellStyle name="Normal 4 3 4 2" xfId="2187" xr:uid="{B54B2F23-6752-414F-B05E-1E8155677811}"/>
    <cellStyle name="Normal 4 3 4 2 2" xfId="4293" xr:uid="{90E33013-0FD3-4D12-B282-E1F494CB87ED}"/>
    <cellStyle name="Normal 4 3 4 2 2 2" xfId="8499" xr:uid="{FC632D3E-6850-48E6-9CD7-700A5B56D91D}"/>
    <cellStyle name="Normal 4 3 4 2 3" xfId="6403" xr:uid="{8A74BCC1-1D76-44BF-9B4B-D0FB0489C7F7}"/>
    <cellStyle name="Normal 4 3 4 3" xfId="3238" xr:uid="{D61CF01D-B406-4E06-8EE8-E4A2C7909B25}"/>
    <cellStyle name="Normal 4 3 4 3 2" xfId="7444" xr:uid="{ACE6CA5C-0EAC-47CC-A186-5504FA28E214}"/>
    <cellStyle name="Normal 4 3 4 4" xfId="5348" xr:uid="{9D2ACF7A-AB6E-47FF-AB6C-FF4A7474E317}"/>
    <cellStyle name="Normal 4 3 5" xfId="1263" xr:uid="{4C9C5B70-BF45-4600-8159-F86DAB55AD78}"/>
    <cellStyle name="Normal 4 3 5 2" xfId="3378" xr:uid="{6E50918E-1A2B-4A3D-92F2-5339CCF0238A}"/>
    <cellStyle name="Normal 4 3 5 2 2" xfId="7584" xr:uid="{EAF9CE0B-A1A4-4233-A805-023AD5B6A640}"/>
    <cellStyle name="Normal 4 3 5 3" xfId="5488" xr:uid="{B5E6BE19-7673-4DBF-87C6-0D0D3809A86E}"/>
    <cellStyle name="Normal 4 3 6" xfId="2314" xr:uid="{17B11B09-354F-488A-915D-D47BAECE827F}"/>
    <cellStyle name="Normal 4 3 6 2" xfId="6529" xr:uid="{BB60186D-2A30-4C5B-B553-BB584B68CA6C}"/>
    <cellStyle name="Normal 4 3 7" xfId="4424" xr:uid="{BCAEC4CB-584D-4B1B-8B90-660740553B23}"/>
    <cellStyle name="Normal 4 4" xfId="427" xr:uid="{5C6CAA52-EA9D-4A44-812B-90139EEEC02A}"/>
    <cellStyle name="Normal 4 4 2" xfId="890" xr:uid="{8F0F02F9-A5D9-4F0C-8A13-3726F645A245}"/>
    <cellStyle name="Normal 4 4 2 2" xfId="1958" xr:uid="{A66493D5-EF8B-493E-B2C6-DFB273387D48}"/>
    <cellStyle name="Normal 4 4 2 2 2" xfId="4064" xr:uid="{7A9496AA-9CE6-4DAB-83FC-4BFD9D1BC154}"/>
    <cellStyle name="Normal 4 4 2 2 2 2" xfId="8270" xr:uid="{365C9F77-21B5-47CE-8C10-6073440CCC3F}"/>
    <cellStyle name="Normal 4 4 2 2 3" xfId="6174" xr:uid="{5CD45AB4-7EC9-44A3-8419-22817F148E88}"/>
    <cellStyle name="Normal 4 4 2 3" xfId="3009" xr:uid="{CF0C0F3E-2B89-419E-B6D2-FF3A63DC056E}"/>
    <cellStyle name="Normal 4 4 2 3 2" xfId="7215" xr:uid="{391CBD62-F091-4644-A87F-F0FDF6DD240A}"/>
    <cellStyle name="Normal 4 4 2 4" xfId="5119" xr:uid="{F9364016-A8A8-4B4B-95BC-C08957D68C89}"/>
    <cellStyle name="Normal 4 4 3" xfId="1504" xr:uid="{FF5ABAA5-F6EB-43AA-8DCF-6337F1BD8174}"/>
    <cellStyle name="Normal 4 4 3 2" xfId="3610" xr:uid="{D9E04BA6-F6B0-492A-A14D-9A8146F7A51F}"/>
    <cellStyle name="Normal 4 4 3 2 2" xfId="7816" xr:uid="{5515F802-5310-4559-9171-E290168767F0}"/>
    <cellStyle name="Normal 4 4 3 3" xfId="5720" xr:uid="{448DE0B1-9E58-4FB6-BD9B-E8098CA4769A}"/>
    <cellStyle name="Normal 4 4 4" xfId="2555" xr:uid="{71651B43-1EFB-4CBD-93ED-FBEC9A2C02DD}"/>
    <cellStyle name="Normal 4 4 4 2" xfId="6761" xr:uid="{5B6840B6-A67B-4247-AD28-D8F8A7DE7B54}"/>
    <cellStyle name="Normal 4 4 5" xfId="4665" xr:uid="{E6980317-99EF-4028-BCBF-D3D7D6D66186}"/>
    <cellStyle name="Normal 4 5" xfId="660" xr:uid="{81C06331-44F9-46F7-A159-9ACE89D22459}"/>
    <cellStyle name="Normal 4 5 2" xfId="1732" xr:uid="{339A8E57-BF80-486A-8D7D-426187E5EBB4}"/>
    <cellStyle name="Normal 4 5 2 2" xfId="3838" xr:uid="{51037B67-2A47-48E1-85AB-4EBC3AB0EBB0}"/>
    <cellStyle name="Normal 4 5 2 2 2" xfId="8044" xr:uid="{C5C24E8D-F40A-4840-87E9-5F256773235C}"/>
    <cellStyle name="Normal 4 5 2 3" xfId="5948" xr:uid="{FA9CB8EB-3613-44F2-BDBB-6051B9203BAD}"/>
    <cellStyle name="Normal 4 5 3" xfId="2783" xr:uid="{D7B97F91-5802-4FE3-87C9-46E73AA9D213}"/>
    <cellStyle name="Normal 4 5 3 2" xfId="6989" xr:uid="{3E6C19DB-4BA6-4062-8AAC-4F75776E37A8}"/>
    <cellStyle name="Normal 4 5 4" xfId="4893" xr:uid="{4C965B51-B970-4468-A942-AA79FCAD5248}"/>
    <cellStyle name="Normal 4 6" xfId="1119" xr:uid="{F6232D26-6CF4-4D7F-820F-F92EC827155B}"/>
    <cellStyle name="Normal 4 6 2" xfId="2186" xr:uid="{63E1CF82-B45D-4F55-890D-80E8FE514DEE}"/>
    <cellStyle name="Normal 4 6 2 2" xfId="4292" xr:uid="{6A85F1BC-B16A-4DC1-B44C-DE61A8907794}"/>
    <cellStyle name="Normal 4 6 2 2 2" xfId="8498" xr:uid="{6476238A-551A-4D71-884E-7984BA7B66E0}"/>
    <cellStyle name="Normal 4 6 2 3" xfId="6402" xr:uid="{FD39FF16-79B5-4471-838D-44A58DCE9993}"/>
    <cellStyle name="Normal 4 6 3" xfId="3237" xr:uid="{8C75514A-4061-4859-875B-2828297D5753}"/>
    <cellStyle name="Normal 4 6 3 2" xfId="7443" xr:uid="{D4A776B8-89AF-4833-BEFC-80F4D1FF0BDF}"/>
    <cellStyle name="Normal 4 6 4" xfId="5347" xr:uid="{71EA6EA3-D57B-45EB-90D6-97C3C7871C54}"/>
    <cellStyle name="Normal 4 7" xfId="1262" xr:uid="{D90896B2-15EC-421D-BB7A-D7855396FEF6}"/>
    <cellStyle name="Normal 4 7 2" xfId="3377" xr:uid="{2D2BDEBD-9159-4E18-A532-AFE4049D01F8}"/>
    <cellStyle name="Normal 4 7 2 2" xfId="7583" xr:uid="{E4F0F731-A397-414E-BC4A-D4925E144FA3}"/>
    <cellStyle name="Normal 4 7 3" xfId="5487" xr:uid="{81F82CD2-ACC0-4A54-9008-F5C12BC24E86}"/>
    <cellStyle name="Normal 4 8" xfId="1156" xr:uid="{7BF4E9E7-5BD3-4A3A-9933-BDE210C16C3B}"/>
    <cellStyle name="Normal 4 8 2" xfId="3273" xr:uid="{925A4A57-2D4C-4BC7-BC20-476619F2D3FA}"/>
    <cellStyle name="Normal 4 8 2 2" xfId="7479" xr:uid="{145E6EC3-5957-4DCE-885C-61463F0A3CA5}"/>
    <cellStyle name="Normal 4 8 3" xfId="5383" xr:uid="{9832CB8A-7B7E-4042-B1E3-C1C610BC39B0}"/>
    <cellStyle name="Normal 4 9" xfId="2313" xr:uid="{C5CA18E6-870E-4DD1-87B7-D63DE0F80468}"/>
    <cellStyle name="Normal 4 9 2" xfId="6528" xr:uid="{8DE34CE0-0E89-4152-95BE-4CDF9AC427A0}"/>
    <cellStyle name="Normal 5" xfId="173" xr:uid="{6A0C9FEB-A37D-4BDC-B66F-95BD60F4456E}"/>
    <cellStyle name="Normal 5 2" xfId="174" xr:uid="{8B9DD1DF-1365-4908-AF01-8F497C731614}"/>
    <cellStyle name="Normal 5 2 2" xfId="430" xr:uid="{7ECCDDC8-38FF-4949-A896-73FFE69B3F61}"/>
    <cellStyle name="Normal 5 2 2 2" xfId="893" xr:uid="{97B07F64-A90A-4409-9020-861CDDF9BE79}"/>
    <cellStyle name="Normal 5 2 2 2 2" xfId="1961" xr:uid="{7C85D0B9-4751-4C03-8AB3-1EEC2AD4954B}"/>
    <cellStyle name="Normal 5 2 2 2 2 2" xfId="4067" xr:uid="{0367729A-CEB2-46C0-8D30-CF0F84324276}"/>
    <cellStyle name="Normal 5 2 2 2 2 2 2" xfId="8273" xr:uid="{3AF54875-6263-4767-97C2-55D6448120EF}"/>
    <cellStyle name="Normal 5 2 2 2 2 3" xfId="6177" xr:uid="{E7AB3E56-690C-4A88-B0EB-B1509A806616}"/>
    <cellStyle name="Normal 5 2 2 2 3" xfId="3012" xr:uid="{C4C2F769-60FB-46C5-A995-666E911DCABA}"/>
    <cellStyle name="Normal 5 2 2 2 3 2" xfId="7218" xr:uid="{ACFAF853-E7E6-434C-8803-565613C5A2BD}"/>
    <cellStyle name="Normal 5 2 2 2 4" xfId="5122" xr:uid="{D8ADD3B1-6553-44E0-A1D9-A0E1CA0E2369}"/>
    <cellStyle name="Normal 5 2 2 3" xfId="1507" xr:uid="{CADFE3F0-D424-4D40-9F90-7AF0ED59F0A4}"/>
    <cellStyle name="Normal 5 2 2 3 2" xfId="3613" xr:uid="{C8CA502A-F368-4241-B7A8-6C20344F9609}"/>
    <cellStyle name="Normal 5 2 2 3 2 2" xfId="7819" xr:uid="{18997723-D6A9-43FD-A563-102FB84B6057}"/>
    <cellStyle name="Normal 5 2 2 3 3" xfId="5723" xr:uid="{261F8F1B-74F7-4D69-A83C-C01DAEFA1E84}"/>
    <cellStyle name="Normal 5 2 2 4" xfId="2558" xr:uid="{D485D30E-36E2-442D-9040-F1BE92A5DDAF}"/>
    <cellStyle name="Normal 5 2 2 4 2" xfId="6764" xr:uid="{DCB8F3D7-110D-4DAA-A01C-D887C7158810}"/>
    <cellStyle name="Normal 5 2 2 5" xfId="4668" xr:uid="{9ACE8AFB-BA54-456B-A8F7-296D6F650149}"/>
    <cellStyle name="Normal 5 2 3" xfId="663" xr:uid="{62D3627E-06E4-42DE-86EF-20D7D521B41A}"/>
    <cellStyle name="Normal 5 2 3 2" xfId="1735" xr:uid="{23E7EF47-1C6D-461C-B0E4-9F27FA054D47}"/>
    <cellStyle name="Normal 5 2 3 2 2" xfId="3841" xr:uid="{E533215F-D833-41B5-8DD6-C159D4946E6E}"/>
    <cellStyle name="Normal 5 2 3 2 2 2" xfId="8047" xr:uid="{D5A1F244-BDC5-4D51-958E-F82B5C290D41}"/>
    <cellStyle name="Normal 5 2 3 2 3" xfId="5951" xr:uid="{263FA272-B83D-4274-9F9F-CBEEF0D406EE}"/>
    <cellStyle name="Normal 5 2 3 3" xfId="2786" xr:uid="{D54939BC-BEB1-47DF-B1FB-A153970C2005}"/>
    <cellStyle name="Normal 5 2 3 3 2" xfId="6992" xr:uid="{5C9A886B-7C05-40A9-9B8C-4291448C0FCE}"/>
    <cellStyle name="Normal 5 2 3 4" xfId="4896" xr:uid="{59E91F8E-A527-4340-B1FA-3C20EFDBA904}"/>
    <cellStyle name="Normal 5 2 4" xfId="1122" xr:uid="{67194191-C625-4B45-AE76-244D128FECE5}"/>
    <cellStyle name="Normal 5 2 4 2" xfId="2189" xr:uid="{EDB9E381-C2CA-4CD8-A624-3FB4DA5A619F}"/>
    <cellStyle name="Normal 5 2 4 2 2" xfId="4295" xr:uid="{BBF413BF-E6E9-4325-BB18-3844000AB4F6}"/>
    <cellStyle name="Normal 5 2 4 2 2 2" xfId="8501" xr:uid="{7E68E0FF-B615-4295-8119-882FEF8E83FF}"/>
    <cellStyle name="Normal 5 2 4 2 3" xfId="6405" xr:uid="{3FCDE130-FFAF-4340-B8C7-AB8F4FBE74F9}"/>
    <cellStyle name="Normal 5 2 4 3" xfId="3240" xr:uid="{1126A681-1CA1-427E-906F-65DBD3235BB8}"/>
    <cellStyle name="Normal 5 2 4 3 2" xfId="7446" xr:uid="{BF084418-84E6-400A-9CF8-43E7A9596FA9}"/>
    <cellStyle name="Normal 5 2 4 4" xfId="5350" xr:uid="{3602844D-A5D1-45DA-B179-38FA72DDBAAB}"/>
    <cellStyle name="Normal 5 2 5" xfId="1265" xr:uid="{735EFAC2-68F3-4502-AA4F-2F2596D4215F}"/>
    <cellStyle name="Normal 5 2 5 2" xfId="3380" xr:uid="{41576523-4BB2-4460-B5E3-239842965472}"/>
    <cellStyle name="Normal 5 2 5 2 2" xfId="7586" xr:uid="{C3386E8D-0CDE-4580-A145-49007ED34A3A}"/>
    <cellStyle name="Normal 5 2 5 3" xfId="5490" xr:uid="{6908543C-25C1-4FAB-885F-DB55FE35BEB3}"/>
    <cellStyle name="Normal 5 2 6" xfId="2316" xr:uid="{EAB99427-541A-45DF-8738-50E7ACDAFA76}"/>
    <cellStyle name="Normal 5 2 6 2" xfId="6531" xr:uid="{84762701-41AC-4EF0-B02E-77AB985562B3}"/>
    <cellStyle name="Normal 5 2 7" xfId="4426" xr:uid="{B4D13184-436A-4EE7-9C7D-C01091FEEAE2}"/>
    <cellStyle name="Normal 5 3" xfId="429" xr:uid="{F538241F-2238-479C-BE4B-E1E2487A0ECB}"/>
    <cellStyle name="Normal 5 3 2" xfId="892" xr:uid="{2022C7A7-7C96-4AED-B856-2E39A9BBB875}"/>
    <cellStyle name="Normal 5 3 2 2" xfId="1960" xr:uid="{C9331F85-AE7E-4B89-876C-514A50D7D189}"/>
    <cellStyle name="Normal 5 3 2 2 2" xfId="4066" xr:uid="{2CE0239F-47E6-4250-9688-698573E00039}"/>
    <cellStyle name="Normal 5 3 2 2 2 2" xfId="8272" xr:uid="{9918F910-89FE-463E-B71E-EC9E8C304931}"/>
    <cellStyle name="Normal 5 3 2 2 3" xfId="6176" xr:uid="{360D1D5E-8BD5-4756-B559-8241850F3FD8}"/>
    <cellStyle name="Normal 5 3 2 3" xfId="3011" xr:uid="{3513C48B-B9FC-41B6-8BE4-37DCB5302F24}"/>
    <cellStyle name="Normal 5 3 2 3 2" xfId="7217" xr:uid="{92F1AFD2-31AC-4002-8D57-12B228B4166E}"/>
    <cellStyle name="Normal 5 3 2 4" xfId="5121" xr:uid="{6B99A3D9-8C35-4FD0-9FDF-D1416F7CA53A}"/>
    <cellStyle name="Normal 5 3 3" xfId="1506" xr:uid="{4424E677-4711-4754-B37A-1B6D57DD0BBE}"/>
    <cellStyle name="Normal 5 3 3 2" xfId="3612" xr:uid="{399F82CA-B0FE-40B6-B0D3-0556342DA4B7}"/>
    <cellStyle name="Normal 5 3 3 2 2" xfId="7818" xr:uid="{364F5F4A-DA30-4CCB-A14B-AF508B8B92FD}"/>
    <cellStyle name="Normal 5 3 3 3" xfId="5722" xr:uid="{6BF97817-1130-4E76-AF4A-DE7CD6F1135F}"/>
    <cellStyle name="Normal 5 3 4" xfId="2557" xr:uid="{D34F706D-D59E-418D-BB89-86C46281872D}"/>
    <cellStyle name="Normal 5 3 4 2" xfId="6763" xr:uid="{2C13C4B6-E67B-4A6D-9808-C0384938E332}"/>
    <cellStyle name="Normal 5 3 5" xfId="4667" xr:uid="{C43E4182-FFF1-4E5E-8944-340D3D692EFE}"/>
    <cellStyle name="Normal 5 4" xfId="662" xr:uid="{1B4F2732-6AD9-4336-BDCF-DE1A70639FCB}"/>
    <cellStyle name="Normal 5 4 2" xfId="1734" xr:uid="{F2E4DDF3-7E4B-4674-9355-2480C1BC99C8}"/>
    <cellStyle name="Normal 5 4 2 2" xfId="3840" xr:uid="{91000F7D-1774-49D9-8ED6-B4BB25F71350}"/>
    <cellStyle name="Normal 5 4 2 2 2" xfId="8046" xr:uid="{68BF5F35-45EF-43EE-B2F3-EDE25944E867}"/>
    <cellStyle name="Normal 5 4 2 3" xfId="5950" xr:uid="{BA0AFE10-CC98-4333-A260-87FC06E84024}"/>
    <cellStyle name="Normal 5 4 3" xfId="2785" xr:uid="{F1A95055-5807-4D21-AE73-CD1F297BF4C3}"/>
    <cellStyle name="Normal 5 4 3 2" xfId="6991" xr:uid="{0AEA94FC-2D68-4E09-B11F-520932E61B4A}"/>
    <cellStyle name="Normal 5 4 4" xfId="4895" xr:uid="{98833667-DE18-466A-B771-5F7EF22BF5D4}"/>
    <cellStyle name="Normal 5 5" xfId="1121" xr:uid="{9BBDB648-00D8-4DD7-A725-35BA2180FA73}"/>
    <cellStyle name="Normal 5 5 2" xfId="2188" xr:uid="{65261D45-7258-4F51-B792-5E7D48D98954}"/>
    <cellStyle name="Normal 5 5 2 2" xfId="4294" xr:uid="{08CE65D1-ACA6-4D4B-BCF0-3E8DB7C236EF}"/>
    <cellStyle name="Normal 5 5 2 2 2" xfId="8500" xr:uid="{41A52F5B-F032-429E-A076-3B559C7FFBB9}"/>
    <cellStyle name="Normal 5 5 2 3" xfId="6404" xr:uid="{BD939585-5EE3-41AF-932F-8FA2FF1D9E92}"/>
    <cellStyle name="Normal 5 5 3" xfId="3239" xr:uid="{4A684D20-EFBA-4930-831F-FB2F964B8626}"/>
    <cellStyle name="Normal 5 5 3 2" xfId="7445" xr:uid="{0B93FBED-D6AA-4931-8EFF-0FFC49C009FC}"/>
    <cellStyle name="Normal 5 5 4" xfId="5349" xr:uid="{8552E059-C47D-46BC-B724-B7C70564B6CA}"/>
    <cellStyle name="Normal 5 6" xfId="1264" xr:uid="{C9711E00-E949-4C8D-A68F-2950DA5F89A4}"/>
    <cellStyle name="Normal 5 6 2" xfId="3379" xr:uid="{406F4607-D431-4CA3-98CE-B59E097C96BB}"/>
    <cellStyle name="Normal 5 6 2 2" xfId="7585" xr:uid="{F5A8E36A-1111-448B-A7D6-656FBFCA70D9}"/>
    <cellStyle name="Normal 5 6 3" xfId="5489" xr:uid="{18F9BB8C-1C8D-460B-9052-FE18BE4F98C9}"/>
    <cellStyle name="Normal 5 7" xfId="1159" xr:uid="{17FC9AC6-C595-43E0-9611-84A64FB31BC0}"/>
    <cellStyle name="Normal 5 7 2" xfId="3276" xr:uid="{1B5E5660-E587-4582-A6AB-E4A4858B9846}"/>
    <cellStyle name="Normal 5 7 2 2" xfId="7482" xr:uid="{BF740CE0-57D8-4128-AC5E-893D829FFA2E}"/>
    <cellStyle name="Normal 5 7 3" xfId="5386" xr:uid="{C098CC6B-6DC3-4465-B5E1-56E36F2B161B}"/>
    <cellStyle name="Normal 5 8" xfId="2315" xr:uid="{BF6FEF9F-8C68-4C2F-AFF7-145D6C5B3EE3}"/>
    <cellStyle name="Normal 5 8 2" xfId="6530" xr:uid="{3DE56ACF-8D97-4DFC-8B95-60472DB60DFB}"/>
    <cellStyle name="Normal 5 9" xfId="4425" xr:uid="{2EBEB805-B1D0-4F06-9737-76BA33AEE0F2}"/>
    <cellStyle name="Normal 6" xfId="175" xr:uid="{7CBDD784-8979-4D28-B25A-8A48AFB20669}"/>
    <cellStyle name="Normal 7" xfId="176" xr:uid="{1928EB89-FF92-43C4-B67A-E3C66E3B3134}"/>
    <cellStyle name="Normal 7 2" xfId="431" xr:uid="{91CD3547-BF48-4E6E-B77F-5F6159EF0B1B}"/>
    <cellStyle name="Normal 7 2 2" xfId="894" xr:uid="{72AB6676-3BDE-4349-BF34-DE3F89C1B965}"/>
    <cellStyle name="Normal 7 2 2 2" xfId="1962" xr:uid="{DCC8E06B-F351-4067-9192-546BE210C4A6}"/>
    <cellStyle name="Normal 7 2 2 2 2" xfId="4068" xr:uid="{A6370C9C-D95F-45E8-B398-ECB20D69CD88}"/>
    <cellStyle name="Normal 7 2 2 2 2 2" xfId="8274" xr:uid="{81F15870-2F66-46DD-BDA6-1C7E0D60CA36}"/>
    <cellStyle name="Normal 7 2 2 2 3" xfId="6178" xr:uid="{954B61A6-8C69-47FF-AF9F-DF4F45D958AE}"/>
    <cellStyle name="Normal 7 2 2 3" xfId="3013" xr:uid="{8705BE1F-8668-4D1E-85B7-997839C4C5E6}"/>
    <cellStyle name="Normal 7 2 2 3 2" xfId="7219" xr:uid="{15BE6BB7-48DD-4540-9D9E-3EA696C4BB78}"/>
    <cellStyle name="Normal 7 2 2 4" xfId="5123" xr:uid="{FFEF98DE-7D1F-4C82-83CF-9279BE1493FA}"/>
    <cellStyle name="Normal 7 2 3" xfId="1508" xr:uid="{7E345F0C-ECE9-4239-864E-072C7CCEFA3B}"/>
    <cellStyle name="Normal 7 2 3 2" xfId="3614" xr:uid="{D7B2439D-A80A-48E3-8EDE-E6D7961FB17E}"/>
    <cellStyle name="Normal 7 2 3 2 2" xfId="7820" xr:uid="{A15A658B-DFE0-46E3-B0EC-BD26B87B7D8E}"/>
    <cellStyle name="Normal 7 2 3 3" xfId="5724" xr:uid="{96105E93-321B-45B7-8B6C-EDF8116506E5}"/>
    <cellStyle name="Normal 7 2 4" xfId="2559" xr:uid="{7DB5D00E-8FF2-4017-ABDC-042A21FC35D2}"/>
    <cellStyle name="Normal 7 2 4 2" xfId="6765" xr:uid="{76F2590A-A738-45A5-AA94-456E2BA75B7D}"/>
    <cellStyle name="Normal 7 2 5" xfId="4669" xr:uid="{36F542C2-6C09-43AA-8A07-CA9E87D3397D}"/>
    <cellStyle name="Normal 7 3" xfId="664" xr:uid="{19B4FD64-A813-468E-BCD2-7B6ADD025FC3}"/>
    <cellStyle name="Normal 7 3 2" xfId="1736" xr:uid="{3031E3F9-A147-4D0D-B986-533369BADA19}"/>
    <cellStyle name="Normal 7 3 2 2" xfId="3842" xr:uid="{4BE64468-ED4D-453F-89CA-B3E8DD8927F4}"/>
    <cellStyle name="Normal 7 3 2 2 2" xfId="8048" xr:uid="{E880F152-2775-45D6-94B6-3F3A1CE44D31}"/>
    <cellStyle name="Normal 7 3 2 3" xfId="5952" xr:uid="{7F35F53C-09EA-47E6-A98E-712C096A1EBD}"/>
    <cellStyle name="Normal 7 3 3" xfId="2787" xr:uid="{03227DEA-5F41-4937-B01E-619ACAB469C3}"/>
    <cellStyle name="Normal 7 3 3 2" xfId="6993" xr:uid="{1FCD42E0-517F-4917-812A-DE00E0117F8F}"/>
    <cellStyle name="Normal 7 3 4" xfId="4897" xr:uid="{1F62FF0C-E779-4113-980F-B6989D390B14}"/>
    <cellStyle name="Normal 7 4" xfId="1123" xr:uid="{90A74BFC-4D69-4215-94B6-4B3F1418AC95}"/>
    <cellStyle name="Normal 7 4 2" xfId="2190" xr:uid="{78216A60-11FD-4CDB-8F45-7DEFB0814828}"/>
    <cellStyle name="Normal 7 4 2 2" xfId="4296" xr:uid="{D561FC6C-8A0E-4BE0-AD78-B66C6BF01413}"/>
    <cellStyle name="Normal 7 4 2 2 2" xfId="8502" xr:uid="{E83428A5-F071-4BA1-882C-1B181D0B2744}"/>
    <cellStyle name="Normal 7 4 2 3" xfId="6406" xr:uid="{872C7CA9-FFDC-4B33-88C5-E2CBA67B80D7}"/>
    <cellStyle name="Normal 7 4 3" xfId="3241" xr:uid="{7AAC27F7-351C-42FC-BC2C-62A56F2362C1}"/>
    <cellStyle name="Normal 7 4 3 2" xfId="7447" xr:uid="{90C029E8-A392-4E14-BDEE-799A4210E54F}"/>
    <cellStyle name="Normal 7 4 4" xfId="5351" xr:uid="{38F20EFA-4B59-4FF1-ADB1-4F74197C8EDA}"/>
    <cellStyle name="Normal 7 5" xfId="1266" xr:uid="{F8FB0798-A3C6-4308-9713-3E46A3487DCB}"/>
    <cellStyle name="Normal 7 5 2" xfId="3381" xr:uid="{AEA9CD44-0E08-43C3-8203-7D896A8BF30B}"/>
    <cellStyle name="Normal 7 5 2 2" xfId="7587" xr:uid="{0ABC69A9-4387-4DDB-B731-161B62C38078}"/>
    <cellStyle name="Normal 7 5 3" xfId="5491" xr:uid="{4042A7BC-3F58-4DCF-B61B-17E2D80686D5}"/>
    <cellStyle name="Normal 7 6" xfId="2317" xr:uid="{3728F95C-EE2E-461A-BD58-90808257F4EC}"/>
    <cellStyle name="Normal 7 6 2" xfId="6532" xr:uid="{9ED7660F-999C-473C-B7FB-94F820A33148}"/>
    <cellStyle name="Normal 7 7" xfId="4427" xr:uid="{C2F386B4-8E7F-4D16-8F8C-AD59BF236E79}"/>
    <cellStyle name="Normal 8" xfId="177" xr:uid="{D386717A-B0A2-4138-A38A-2E6640EB7874}"/>
    <cellStyle name="Normal 8 2" xfId="432" xr:uid="{F94C9AE9-7C22-4445-A621-7721FD843B3A}"/>
    <cellStyle name="Normal 8 2 2" xfId="895" xr:uid="{A650DC64-251F-49FF-BE0C-62692711635A}"/>
    <cellStyle name="Normal 8 2 2 2" xfId="1963" xr:uid="{13F98021-73D4-425E-BC60-923CFF8BF9EB}"/>
    <cellStyle name="Normal 8 2 2 2 2" xfId="4069" xr:uid="{DF68A104-8520-43EE-9631-A30F7BF74D76}"/>
    <cellStyle name="Normal 8 2 2 2 2 2" xfId="8275" xr:uid="{9D33BC82-29DF-4CE9-B641-10BE7D0D21CF}"/>
    <cellStyle name="Normal 8 2 2 2 3" xfId="6179" xr:uid="{11DB01DF-351D-46B7-B573-153E17A28D18}"/>
    <cellStyle name="Normal 8 2 2 3" xfId="3014" xr:uid="{00533602-2692-4C52-9D19-6F545D1B22B7}"/>
    <cellStyle name="Normal 8 2 2 3 2" xfId="7220" xr:uid="{5F94870F-DCCD-4B6D-A1BE-F2111358B9C4}"/>
    <cellStyle name="Normal 8 2 2 4" xfId="5124" xr:uid="{B8A9A292-8B5E-46F9-A665-B229C22523EA}"/>
    <cellStyle name="Normal 8 2 3" xfId="1509" xr:uid="{9E97F66A-CDD6-4A12-9332-43AED33B120A}"/>
    <cellStyle name="Normal 8 2 3 2" xfId="3615" xr:uid="{476A1695-D5A7-4340-87C8-EC55F4683DCD}"/>
    <cellStyle name="Normal 8 2 3 2 2" xfId="7821" xr:uid="{372E238A-1FA9-47BD-9AE4-E5CA74B0CEAC}"/>
    <cellStyle name="Normal 8 2 3 3" xfId="5725" xr:uid="{4D6F4B7E-F65B-44A6-8C95-691AA74718CA}"/>
    <cellStyle name="Normal 8 2 4" xfId="2560" xr:uid="{32DBE171-A1A9-4D79-B909-FDD8201F8915}"/>
    <cellStyle name="Normal 8 2 4 2" xfId="6766" xr:uid="{BDAC69DA-D519-4649-B269-B381B20FF21D}"/>
    <cellStyle name="Normal 8 2 5" xfId="4670" xr:uid="{A8A7231C-DEF2-4FFC-B3D4-580898B33C88}"/>
    <cellStyle name="Normal 8 3" xfId="665" xr:uid="{2953F3DB-C245-4919-8C7F-2B76E5D2751E}"/>
    <cellStyle name="Normal 8 3 2" xfId="1737" xr:uid="{23CBFA18-9CD2-4B7F-9986-EEF178C9281B}"/>
    <cellStyle name="Normal 8 3 2 2" xfId="3843" xr:uid="{BDA70EB2-A031-4D46-86B1-7AFF75D1BA8C}"/>
    <cellStyle name="Normal 8 3 2 2 2" xfId="8049" xr:uid="{83BAE562-ECF1-44FD-8811-9B960A029D91}"/>
    <cellStyle name="Normal 8 3 2 3" xfId="5953" xr:uid="{C4341F1F-3754-42E4-9633-842BEDAC092D}"/>
    <cellStyle name="Normal 8 3 3" xfId="2788" xr:uid="{64BC32BB-5FEE-4BEA-81FB-AD7DA22D38D6}"/>
    <cellStyle name="Normal 8 3 3 2" xfId="6994" xr:uid="{787D0E2E-78E5-4AAF-A646-D818A491759A}"/>
    <cellStyle name="Normal 8 3 4" xfId="4898" xr:uid="{00CB98D9-F7A8-49EF-A592-AAEF89544DF0}"/>
    <cellStyle name="Normal 8 4" xfId="1124" xr:uid="{FFFF2BE5-EA06-4581-8012-BF43EECBC524}"/>
    <cellStyle name="Normal 8 4 2" xfId="2191" xr:uid="{411DDCFD-5CCE-447A-8E71-3EC903D45584}"/>
    <cellStyle name="Normal 8 4 2 2" xfId="4297" xr:uid="{32B908CE-244C-41A9-BA4D-1EED8D11098E}"/>
    <cellStyle name="Normal 8 4 2 2 2" xfId="8503" xr:uid="{E28F7672-E583-459D-9EDF-FEC3454B5484}"/>
    <cellStyle name="Normal 8 4 2 3" xfId="6407" xr:uid="{24A39314-4C89-4943-AD61-AA8EF6FD80CA}"/>
    <cellStyle name="Normal 8 4 3" xfId="3242" xr:uid="{07B4E3B1-7C7D-4DEA-89C3-2101B509775C}"/>
    <cellStyle name="Normal 8 4 3 2" xfId="7448" xr:uid="{9DA50C14-2421-4E31-B6DB-9377CBF6096B}"/>
    <cellStyle name="Normal 8 4 4" xfId="5352" xr:uid="{DA0C0475-1B51-446D-999A-1B9D6BECCDF2}"/>
    <cellStyle name="Normal 8 5" xfId="1267" xr:uid="{74E2B76E-13A3-43F4-BB3F-B9C5B58F0937}"/>
    <cellStyle name="Normal 8 5 2" xfId="3382" xr:uid="{10C58895-8562-4CA8-850A-9E218CD0B88B}"/>
    <cellStyle name="Normal 8 5 2 2" xfId="7588" xr:uid="{8ACF16B2-6D98-4C8C-AD57-5590F16E7CE3}"/>
    <cellStyle name="Normal 8 5 3" xfId="5492" xr:uid="{DE5834AF-3FDA-4D74-9251-B70ED32BCDC4}"/>
    <cellStyle name="Normal 8 6" xfId="2318" xr:uid="{BA025D35-9100-4845-BA87-AB81B1D3B456}"/>
    <cellStyle name="Normal 8 6 2" xfId="6533" xr:uid="{C059DD38-7423-4437-B910-11E92CDDEB18}"/>
    <cellStyle name="Normal 8 7" xfId="4428" xr:uid="{44D82D54-33CC-461A-A752-304CE28DF9D6}"/>
    <cellStyle name="Normal 9" xfId="178" xr:uid="{5931FA49-534B-40D3-B37E-D1C95B2AC4F1}"/>
    <cellStyle name="Normal 9 2" xfId="433" xr:uid="{6AD4C64B-BAD1-4C53-957D-389B27B6BB05}"/>
    <cellStyle name="Normal 9 2 2" xfId="896" xr:uid="{B201F428-CFC7-49D2-B685-7AE49C5768D6}"/>
    <cellStyle name="Normal 9 2 2 2" xfId="1964" xr:uid="{BEFEE8E3-72DA-4EDE-B9C6-05EDFE7BEA5B}"/>
    <cellStyle name="Normal 9 2 2 2 2" xfId="4070" xr:uid="{25E3E7B0-CF44-4050-B6B9-2C5803C98821}"/>
    <cellStyle name="Normal 9 2 2 2 2 2" xfId="8276" xr:uid="{D66FA43C-4B3C-4B28-B78E-6E1041788D53}"/>
    <cellStyle name="Normal 9 2 2 2 3" xfId="6180" xr:uid="{39055C9C-CA61-4AF5-A2C0-155B515009BC}"/>
    <cellStyle name="Normal 9 2 2 3" xfId="3015" xr:uid="{B2C1E844-8592-463E-9001-C82D40DDEF83}"/>
    <cellStyle name="Normal 9 2 2 3 2" xfId="7221" xr:uid="{B09A8E00-7488-4234-BF96-61E6632345CA}"/>
    <cellStyle name="Normal 9 2 2 4" xfId="5125" xr:uid="{650A61B0-FF33-4A7C-8846-2FE2674122C4}"/>
    <cellStyle name="Normal 9 2 3" xfId="1510" xr:uid="{9303410B-6285-496F-9C63-2EE1D9D82126}"/>
    <cellStyle name="Normal 9 2 3 2" xfId="3616" xr:uid="{EE01B055-5474-4024-A57C-5FEF06C4364B}"/>
    <cellStyle name="Normal 9 2 3 2 2" xfId="7822" xr:uid="{68707769-2537-4C8C-AC8A-65484196A56A}"/>
    <cellStyle name="Normal 9 2 3 3" xfId="5726" xr:uid="{66F4E131-DC62-40CA-A75A-4E0A8CF00A45}"/>
    <cellStyle name="Normal 9 2 4" xfId="2561" xr:uid="{5ED8A6E3-7EAE-44F9-9489-F74D8C63A266}"/>
    <cellStyle name="Normal 9 2 4 2" xfId="6767" xr:uid="{B1968874-B77A-4003-9B79-29F42247EDE1}"/>
    <cellStyle name="Normal 9 2 5" xfId="4671" xr:uid="{2DB382F7-0D5B-480C-A4D8-D6B87DF26E16}"/>
    <cellStyle name="Normal 9 3" xfId="666" xr:uid="{1AEDFCAA-3A0E-4DF6-B92B-E97457476A35}"/>
    <cellStyle name="Normal 9 3 2" xfId="1738" xr:uid="{0DF85E18-52A9-4BD9-8B7B-EB1FBED0C99F}"/>
    <cellStyle name="Normal 9 3 2 2" xfId="3844" xr:uid="{3B44F984-B684-4FEA-B6B2-20C80A380F09}"/>
    <cellStyle name="Normal 9 3 2 2 2" xfId="8050" xr:uid="{19F9184B-A63F-45C7-A366-8800C9870662}"/>
    <cellStyle name="Normal 9 3 2 3" xfId="5954" xr:uid="{D1776136-9510-45BD-8297-561DEA462B0D}"/>
    <cellStyle name="Normal 9 3 3" xfId="2789" xr:uid="{A2232624-E92D-44DD-B111-9CB1C153216C}"/>
    <cellStyle name="Normal 9 3 3 2" xfId="6995" xr:uid="{72F1E183-F9BD-4D02-A6AF-8DEB00AB35DC}"/>
    <cellStyle name="Normal 9 3 4" xfId="4899" xr:uid="{33159F80-80A8-489A-A393-12F62E48C834}"/>
    <cellStyle name="Normal 9 4" xfId="1125" xr:uid="{6BAC5959-9FF5-4DF1-AFCD-EBFBCFC99735}"/>
    <cellStyle name="Normal 9 4 2" xfId="2192" xr:uid="{91F0CF3B-1263-4148-BA2A-EC923412E4C3}"/>
    <cellStyle name="Normal 9 4 2 2" xfId="4298" xr:uid="{3DDE6343-7D9C-484D-859A-A766D1881665}"/>
    <cellStyle name="Normal 9 4 2 2 2" xfId="8504" xr:uid="{0F659A86-151F-4981-8498-B47C83926003}"/>
    <cellStyle name="Normal 9 4 2 3" xfId="6408" xr:uid="{58C16E75-B9A9-4F5A-9E40-C8D3F4C2F127}"/>
    <cellStyle name="Normal 9 4 3" xfId="3243" xr:uid="{D79175CA-25D6-4C28-B9F2-5633975FDC17}"/>
    <cellStyle name="Normal 9 4 3 2" xfId="7449" xr:uid="{57CB0E48-6E11-41B9-A54E-6BFBF2DA89F7}"/>
    <cellStyle name="Normal 9 4 4" xfId="5353" xr:uid="{0D8ABE7A-A2C8-4FBF-88E1-7310CAA3822B}"/>
    <cellStyle name="Normal 9 5" xfId="1268" xr:uid="{77C3EE43-6EF7-4D4A-8C94-3340AD8AF1C6}"/>
    <cellStyle name="Normal 9 5 2" xfId="3383" xr:uid="{7DFD9A97-9444-472C-9598-38107BC9E510}"/>
    <cellStyle name="Normal 9 5 2 2" xfId="7589" xr:uid="{093637E7-DDFE-4E6A-8B93-28199B89376F}"/>
    <cellStyle name="Normal 9 5 3" xfId="5493" xr:uid="{77A0D0AB-0F4B-4879-8B67-9ACA92EB5732}"/>
    <cellStyle name="Normal 9 6" xfId="2319" xr:uid="{FA764D3E-D602-4CF8-B37E-B72772FE5A13}"/>
    <cellStyle name="Normal 9 6 2" xfId="6534" xr:uid="{8ADD2200-ECCF-45B1-9CBA-38CC295AEB41}"/>
    <cellStyle name="Normal 9 7" xfId="4429" xr:uid="{CFF676D0-C49E-49F6-AF93-EB98CD50EE97}"/>
    <cellStyle name="Normal_Resultado 12.2006" xfId="3" xr:uid="{00000000-0005-0000-0000-000004000000}"/>
    <cellStyle name="Nota 10" xfId="279" xr:uid="{F978059A-77C9-4167-BAC0-4ED8BF67E6A6}"/>
    <cellStyle name="Nota 10 2" xfId="518" xr:uid="{05FEC6AD-5CB9-4A7E-AB4C-7B987F9B0E46}"/>
    <cellStyle name="Nota 10 2 2" xfId="980" xr:uid="{C44F65F3-AA36-4ED6-ACB2-9FDA3EF56251}"/>
    <cellStyle name="Nota 10 2 2 2" xfId="2048" xr:uid="{E48411B8-FEEA-4113-B6BE-CE9C864551A9}"/>
    <cellStyle name="Nota 10 2 2 2 2" xfId="4154" xr:uid="{0110EF74-A9DB-461D-9672-E898A0BAA220}"/>
    <cellStyle name="Nota 10 2 2 2 2 2" xfId="8360" xr:uid="{6DF5023A-1F64-456D-B4B5-10EA0A6FFD86}"/>
    <cellStyle name="Nota 10 2 2 2 3" xfId="6264" xr:uid="{2F317843-4579-4CF2-A7FC-5C2097619E3C}"/>
    <cellStyle name="Nota 10 2 2 3" xfId="3099" xr:uid="{32182CFF-D15F-48C5-B981-D8E918ECE253}"/>
    <cellStyle name="Nota 10 2 2 3 2" xfId="7305" xr:uid="{82F19837-3032-4AD2-88FE-ABD4011DD267}"/>
    <cellStyle name="Nota 10 2 2 4" xfId="5209" xr:uid="{F6A93766-F1F2-4310-8635-3DEAC34AD6A9}"/>
    <cellStyle name="Nota 10 2 3" xfId="1594" xr:uid="{4CF85A25-D51F-468B-964C-339A685E502F}"/>
    <cellStyle name="Nota 10 2 3 2" xfId="3700" xr:uid="{2BA22257-B7C4-4E84-B46E-039DFD629892}"/>
    <cellStyle name="Nota 10 2 3 2 2" xfId="7906" xr:uid="{8DD91F58-B4B6-493C-A092-1A9BAAF25573}"/>
    <cellStyle name="Nota 10 2 3 3" xfId="5810" xr:uid="{8AB5E476-4A80-4D37-BF39-9FB4698E9278}"/>
    <cellStyle name="Nota 10 2 4" xfId="2645" xr:uid="{1F772D30-38C9-41C0-972C-03ACCFBFFD84}"/>
    <cellStyle name="Nota 10 2 4 2" xfId="6851" xr:uid="{160C5233-C49A-45C2-B48F-7F357CEFB587}"/>
    <cellStyle name="Nota 10 2 5" xfId="4755" xr:uid="{90900595-6F21-4464-8BF8-FD4850A9C7BE}"/>
    <cellStyle name="Nota 10 3" xfId="747" xr:uid="{9F68584D-C851-4F71-8A93-2889EFD1D21A}"/>
    <cellStyle name="Nota 10 3 2" xfId="1816" xr:uid="{1EBB93DD-3310-45D1-923F-DA540B39944B}"/>
    <cellStyle name="Nota 10 3 2 2" xfId="3922" xr:uid="{9EC01EF4-963C-4366-B87D-913FBD7DAC11}"/>
    <cellStyle name="Nota 10 3 2 2 2" xfId="8128" xr:uid="{A0303840-D76D-483C-B3B1-88A5EA456E40}"/>
    <cellStyle name="Nota 10 3 2 3" xfId="6032" xr:uid="{D0D7708C-5119-4459-BE37-878BFD2E59D9}"/>
    <cellStyle name="Nota 10 3 3" xfId="2867" xr:uid="{F003DF75-866A-4839-ADD3-71F212231A40}"/>
    <cellStyle name="Nota 10 3 3 2" xfId="7073" xr:uid="{2E5B72CD-C62F-4494-9A8F-D564118E6450}"/>
    <cellStyle name="Nota 10 3 4" xfId="4977" xr:uid="{21A801E9-6B66-4FDB-95CC-FDA256DDF581}"/>
    <cellStyle name="Nota 10 4" xfId="1361" xr:uid="{E54C181A-5C88-40AF-B145-9281B3FBBF1C}"/>
    <cellStyle name="Nota 10 4 2" xfId="3467" xr:uid="{34E1E9F7-D899-4C71-9B6E-96BD85644D5A}"/>
    <cellStyle name="Nota 10 4 2 2" xfId="7673" xr:uid="{DCBD467C-6390-44B0-B924-6630B53C61D0}"/>
    <cellStyle name="Nota 10 4 3" xfId="5577" xr:uid="{56F1E20D-5403-4078-9B74-84E2E4541D79}"/>
    <cellStyle name="Nota 10 5" xfId="2412" xr:uid="{59A4FE6E-5A45-41E7-BC4B-195AA08969ED}"/>
    <cellStyle name="Nota 10 5 2" xfId="6618" xr:uid="{883F1444-7E10-4B84-927C-5B882DA0D759}"/>
    <cellStyle name="Nota 10 6" xfId="4522" xr:uid="{634623D8-4129-4451-9DD7-9F9CB1527C90}"/>
    <cellStyle name="Nota 11" xfId="304" xr:uid="{72F739D6-513F-43BC-AEE4-D85CB18125A6}"/>
    <cellStyle name="Nota 11 2" xfId="541" xr:uid="{0A3F2FED-A68B-4A67-819E-7FBEDF459628}"/>
    <cellStyle name="Nota 11 2 2" xfId="1003" xr:uid="{AB8DD7B5-8A9D-47EB-8240-50173384B7C4}"/>
    <cellStyle name="Nota 11 2 2 2" xfId="2071" xr:uid="{15AFC94C-828C-469D-B695-7BD5B00D0FCC}"/>
    <cellStyle name="Nota 11 2 2 2 2" xfId="4177" xr:uid="{44067D20-CEB5-4619-A76C-530425213876}"/>
    <cellStyle name="Nota 11 2 2 2 2 2" xfId="8383" xr:uid="{58FAF8F0-B20B-4DF6-9EB6-2AF010D41BD8}"/>
    <cellStyle name="Nota 11 2 2 2 3" xfId="6287" xr:uid="{F6CBD350-4021-4E21-96EE-6513B6B53E58}"/>
    <cellStyle name="Nota 11 2 2 3" xfId="3122" xr:uid="{B8F17D32-A81F-4A16-949D-DBDDD99A74D7}"/>
    <cellStyle name="Nota 11 2 2 3 2" xfId="7328" xr:uid="{91B356B2-FDD8-4FEE-804E-B724D43C3BB0}"/>
    <cellStyle name="Nota 11 2 2 4" xfId="5232" xr:uid="{4AD703B0-2A90-46C4-BABF-BCAEF304515E}"/>
    <cellStyle name="Nota 11 2 3" xfId="1617" xr:uid="{83148871-3221-4D28-92D8-32BE50584E72}"/>
    <cellStyle name="Nota 11 2 3 2" xfId="3723" xr:uid="{AE623518-0AA8-4898-9744-C9C4216AD7A8}"/>
    <cellStyle name="Nota 11 2 3 2 2" xfId="7929" xr:uid="{C6C4A046-B7ED-4614-9DB1-5169B4D4FC10}"/>
    <cellStyle name="Nota 11 2 3 3" xfId="5833" xr:uid="{00B2329D-8317-4635-9FC4-AF4FE8517F48}"/>
    <cellStyle name="Nota 11 2 4" xfId="2668" xr:uid="{435E60A1-CCFA-4642-8C0E-76E6F1E0BC1D}"/>
    <cellStyle name="Nota 11 2 4 2" xfId="6874" xr:uid="{5D658995-5CF7-47B7-8C47-9F51E7EC5158}"/>
    <cellStyle name="Nota 11 2 5" xfId="4778" xr:uid="{48611B4F-DE64-4680-9F22-6DDCE85506CE}"/>
    <cellStyle name="Nota 11 3" xfId="770" xr:uid="{28B71394-ABFE-4920-9483-0465EECA84E2}"/>
    <cellStyle name="Nota 11 3 2" xfId="1839" xr:uid="{7C9DADE6-8B44-41BC-835D-8F7FB77EA7D0}"/>
    <cellStyle name="Nota 11 3 2 2" xfId="3945" xr:uid="{B0B9A16A-DDFD-4188-8029-CB4361794FB3}"/>
    <cellStyle name="Nota 11 3 2 2 2" xfId="8151" xr:uid="{BA803F01-511A-4591-A854-8AD2E9D95139}"/>
    <cellStyle name="Nota 11 3 2 3" xfId="6055" xr:uid="{690812AC-E7F3-4B24-ADD0-8390A0402557}"/>
    <cellStyle name="Nota 11 3 3" xfId="2890" xr:uid="{EAE02183-0275-4EDB-AF7B-D381C339EEA6}"/>
    <cellStyle name="Nota 11 3 3 2" xfId="7096" xr:uid="{92F35385-BDE8-4474-8A3F-217DAC83819D}"/>
    <cellStyle name="Nota 11 3 4" xfId="5000" xr:uid="{D9B5C9CB-845F-4EF2-9D96-185CF2A654EC}"/>
    <cellStyle name="Nota 11 4" xfId="1384" xr:uid="{A5F75F7F-3FDE-46DA-804A-6BFA4538B3BB}"/>
    <cellStyle name="Nota 11 4 2" xfId="3490" xr:uid="{4BC3AB44-922C-4252-A6AF-712BF2BC8A89}"/>
    <cellStyle name="Nota 11 4 2 2" xfId="7696" xr:uid="{AFD18759-AE56-4FF4-821A-F483F809394D}"/>
    <cellStyle name="Nota 11 4 3" xfId="5600" xr:uid="{950156F9-6276-4E04-B61A-19738C941373}"/>
    <cellStyle name="Nota 11 5" xfId="2435" xr:uid="{DA01538D-24A6-494D-8BCA-C85E84DBBFAF}"/>
    <cellStyle name="Nota 11 5 2" xfId="6641" xr:uid="{CED83F97-272F-4767-8E07-DE720E4CE04A}"/>
    <cellStyle name="Nota 11 6" xfId="4545" xr:uid="{A9E6A282-BB61-461F-B36A-ABDDE77156A0}"/>
    <cellStyle name="Nota 2" xfId="179" xr:uid="{B23BA5D0-79CD-42B3-A100-7D366685AB12}"/>
    <cellStyle name="Nota 2 2" xfId="180" xr:uid="{DFCF3E6F-1D67-43BC-AB50-C349C95CE372}"/>
    <cellStyle name="Nota 2 2 2" xfId="435" xr:uid="{7A745BC4-485A-448A-8E7C-AED6C11BB8D0}"/>
    <cellStyle name="Nota 2 2 2 2" xfId="898" xr:uid="{199BBF2A-C6C6-4473-B504-9AC0F2FE7097}"/>
    <cellStyle name="Nota 2 2 2 2 2" xfId="1966" xr:uid="{D1121903-A96A-41D0-BA46-6CB62C92B19C}"/>
    <cellStyle name="Nota 2 2 2 2 2 2" xfId="4072" xr:uid="{8C7FD300-740E-4174-97B8-1EC5C189B9FE}"/>
    <cellStyle name="Nota 2 2 2 2 2 2 2" xfId="8278" xr:uid="{2E663CED-A707-4866-AF64-881A25A54738}"/>
    <cellStyle name="Nota 2 2 2 2 2 3" xfId="6182" xr:uid="{F3AD1196-E427-49E4-BCD3-18946058AFFA}"/>
    <cellStyle name="Nota 2 2 2 2 3" xfId="3017" xr:uid="{19600871-9362-4C6A-ABFE-58A0749109E2}"/>
    <cellStyle name="Nota 2 2 2 2 3 2" xfId="7223" xr:uid="{53544EAB-4F88-4CC2-B969-2EF22AAD4F5E}"/>
    <cellStyle name="Nota 2 2 2 2 4" xfId="5127" xr:uid="{55C50179-34F6-4FBB-96B3-94528A042036}"/>
    <cellStyle name="Nota 2 2 2 3" xfId="1512" xr:uid="{D1D96E7E-E24D-455A-BBE4-53F7CCA37F23}"/>
    <cellStyle name="Nota 2 2 2 3 2" xfId="3618" xr:uid="{1C6172EB-CAB7-4EB3-9E27-522C18AF6EC5}"/>
    <cellStyle name="Nota 2 2 2 3 2 2" xfId="7824" xr:uid="{7C7EC687-B130-4895-AE6D-5FE45219E377}"/>
    <cellStyle name="Nota 2 2 2 3 3" xfId="5728" xr:uid="{510D2826-CBEE-4363-A191-6F8663889A6A}"/>
    <cellStyle name="Nota 2 2 2 4" xfId="2563" xr:uid="{367864BE-FC41-4515-80CB-2C227089DA5D}"/>
    <cellStyle name="Nota 2 2 2 4 2" xfId="6769" xr:uid="{26D2D46F-5077-4B7E-BC1C-12A3A1B22EC9}"/>
    <cellStyle name="Nota 2 2 2 5" xfId="4673" xr:uid="{FE42EB95-76CB-4F5F-8BA0-8DE1CA0BBD58}"/>
    <cellStyle name="Nota 2 2 3" xfId="668" xr:uid="{6B6DBAF1-6D83-41C7-94AE-CD4D6FBF90F5}"/>
    <cellStyle name="Nota 2 2 3 2" xfId="1740" xr:uid="{9B1A00C1-B2E6-442F-91DF-11CEC38498A7}"/>
    <cellStyle name="Nota 2 2 3 2 2" xfId="3846" xr:uid="{13346AC3-05E1-49FD-90D9-7C77E11D160D}"/>
    <cellStyle name="Nota 2 2 3 2 2 2" xfId="8052" xr:uid="{EC1A85BF-2790-4711-BCC6-4EBA9EB6C8AE}"/>
    <cellStyle name="Nota 2 2 3 2 3" xfId="5956" xr:uid="{2159199B-6CB3-4508-A736-82378CAC7F33}"/>
    <cellStyle name="Nota 2 2 3 3" xfId="2791" xr:uid="{39B0BBF0-73CA-413F-A645-22071AD6FE12}"/>
    <cellStyle name="Nota 2 2 3 3 2" xfId="6997" xr:uid="{0F6B0056-888A-4257-B670-CE2A07681F9C}"/>
    <cellStyle name="Nota 2 2 3 4" xfId="4901" xr:uid="{DCE080BA-4217-416A-BD6B-D839E1F81796}"/>
    <cellStyle name="Nota 2 2 4" xfId="1127" xr:uid="{0985B391-F479-45A6-9F03-D7F3BB0FC9F3}"/>
    <cellStyle name="Nota 2 2 4 2" xfId="2194" xr:uid="{D5DBDADB-9F54-4786-8DC8-5E1C7F71B7FB}"/>
    <cellStyle name="Nota 2 2 4 2 2" xfId="4300" xr:uid="{0F56E396-3A21-4647-BDE4-0E5BFC591901}"/>
    <cellStyle name="Nota 2 2 4 2 2 2" xfId="8506" xr:uid="{79EC66A4-388C-47F5-8075-B8C8B3A38A26}"/>
    <cellStyle name="Nota 2 2 4 2 3" xfId="6410" xr:uid="{76FF733C-0033-4395-AC27-391634D0468D}"/>
    <cellStyle name="Nota 2 2 4 3" xfId="3245" xr:uid="{C3F024FA-8F15-446A-BE96-3C00C8C0DF53}"/>
    <cellStyle name="Nota 2 2 4 3 2" xfId="7451" xr:uid="{5787D464-399E-4E17-8E30-A92932EEDF17}"/>
    <cellStyle name="Nota 2 2 4 4" xfId="5355" xr:uid="{96E85960-B006-4B36-8550-866DDDE9C575}"/>
    <cellStyle name="Nota 2 2 5" xfId="1270" xr:uid="{02B91354-5998-4FDD-8898-EB2F4DBAEB86}"/>
    <cellStyle name="Nota 2 2 5 2" xfId="3385" xr:uid="{B0425DB4-91A2-4881-AF76-B7EBED091047}"/>
    <cellStyle name="Nota 2 2 5 2 2" xfId="7591" xr:uid="{2B61A72F-8EF5-4D67-B772-1626AB4455CA}"/>
    <cellStyle name="Nota 2 2 5 3" xfId="5495" xr:uid="{B2FECE86-0D41-43F7-A8AE-3E16F182E540}"/>
    <cellStyle name="Nota 2 2 6" xfId="2321" xr:uid="{30379085-98C5-4859-A19F-7B90FDC10CBF}"/>
    <cellStyle name="Nota 2 2 6 2" xfId="6536" xr:uid="{F51E5E46-36F1-400F-AB6D-702BFE00F042}"/>
    <cellStyle name="Nota 2 2 7" xfId="4431" xr:uid="{E6DD9862-0949-47BF-B229-8E076FD13EA9}"/>
    <cellStyle name="Nota 2 3" xfId="434" xr:uid="{D81DF7E3-9AA4-4B55-B51D-C1956CB0705F}"/>
    <cellStyle name="Nota 2 3 2" xfId="897" xr:uid="{655F27BB-94DA-4172-9051-763E8637977F}"/>
    <cellStyle name="Nota 2 3 2 2" xfId="1965" xr:uid="{1B44CB97-D058-4531-A8FA-6BA5C157AD53}"/>
    <cellStyle name="Nota 2 3 2 2 2" xfId="4071" xr:uid="{596FA9C5-B217-4473-B527-0439B3BA8FA2}"/>
    <cellStyle name="Nota 2 3 2 2 2 2" xfId="8277" xr:uid="{DE847E7B-51BA-4B5D-9901-F4A8FBD2C893}"/>
    <cellStyle name="Nota 2 3 2 2 3" xfId="6181" xr:uid="{79B1D384-7F5E-4313-81CA-4FA73E7D1093}"/>
    <cellStyle name="Nota 2 3 2 3" xfId="3016" xr:uid="{470679BB-B3E2-41F8-994E-AC27412EF81A}"/>
    <cellStyle name="Nota 2 3 2 3 2" xfId="7222" xr:uid="{0306E222-F229-4590-B7CA-98DA5006E19F}"/>
    <cellStyle name="Nota 2 3 2 4" xfId="5126" xr:uid="{8494EF2F-E2CB-46BF-AB8B-7F02F68D9881}"/>
    <cellStyle name="Nota 2 3 3" xfId="1511" xr:uid="{E55999BA-0CA5-4014-A9F7-3278ED8AE89E}"/>
    <cellStyle name="Nota 2 3 3 2" xfId="3617" xr:uid="{7BFFDA0B-024E-4FA7-BA6D-4493B3EDC1B4}"/>
    <cellStyle name="Nota 2 3 3 2 2" xfId="7823" xr:uid="{55C2A029-85C4-4167-8537-B2BC87969A89}"/>
    <cellStyle name="Nota 2 3 3 3" xfId="5727" xr:uid="{2D82F991-DDB3-4E0F-96DA-E26129398301}"/>
    <cellStyle name="Nota 2 3 4" xfId="2562" xr:uid="{973DE885-E66E-4126-9183-DD9981F7F544}"/>
    <cellStyle name="Nota 2 3 4 2" xfId="6768" xr:uid="{CF1C34E2-BF82-490C-AFC9-54D359D759B2}"/>
    <cellStyle name="Nota 2 3 5" xfId="4672" xr:uid="{DC563583-CF71-46FC-AF4D-4D259BBE0B52}"/>
    <cellStyle name="Nota 2 4" xfId="667" xr:uid="{FD4328E7-6C4C-4F14-B3CC-C06F80550FE7}"/>
    <cellStyle name="Nota 2 4 2" xfId="1739" xr:uid="{FEAB9DC8-B05C-4326-8048-6C56FF27728C}"/>
    <cellStyle name="Nota 2 4 2 2" xfId="3845" xr:uid="{7165483C-90E2-4123-8454-876EAE18CF11}"/>
    <cellStyle name="Nota 2 4 2 2 2" xfId="8051" xr:uid="{5550F375-F6FA-4293-B0CE-9365739B14F9}"/>
    <cellStyle name="Nota 2 4 2 3" xfId="5955" xr:uid="{069BD0D6-E3AC-4FD9-A41A-2DB8B3752F0A}"/>
    <cellStyle name="Nota 2 4 3" xfId="2790" xr:uid="{E93AA918-46B3-45A5-B8E0-5D1CE8C930BA}"/>
    <cellStyle name="Nota 2 4 3 2" xfId="6996" xr:uid="{1D62144E-7D06-4C68-8FE6-B3C7D30B8F93}"/>
    <cellStyle name="Nota 2 4 4" xfId="4900" xr:uid="{4A6A2851-A8FB-4CC9-A89A-EFB7CA7E9AE1}"/>
    <cellStyle name="Nota 2 5" xfId="1126" xr:uid="{C3A1F6EF-1AF8-4A45-A16A-F1459432C893}"/>
    <cellStyle name="Nota 2 5 2" xfId="2193" xr:uid="{EC156179-A680-4B41-BD4C-76C39040D7D3}"/>
    <cellStyle name="Nota 2 5 2 2" xfId="4299" xr:uid="{20D6FE3B-F431-4AD5-8681-90E3B9D76886}"/>
    <cellStyle name="Nota 2 5 2 2 2" xfId="8505" xr:uid="{0EC517B5-B6A3-41CA-A091-55B9E02B416C}"/>
    <cellStyle name="Nota 2 5 2 3" xfId="6409" xr:uid="{2F885CAD-82F9-4461-819C-F4DEED680E15}"/>
    <cellStyle name="Nota 2 5 3" xfId="3244" xr:uid="{8AB50942-EA2A-4BDA-B27D-F528ACB8429A}"/>
    <cellStyle name="Nota 2 5 3 2" xfId="7450" xr:uid="{8FEB96D7-9692-4973-A296-7F3E39C3D97C}"/>
    <cellStyle name="Nota 2 5 4" xfId="5354" xr:uid="{866448A8-4C46-4AB4-B4AF-582138056C7C}"/>
    <cellStyle name="Nota 2 6" xfId="1269" xr:uid="{17B01D11-45E9-4742-BDA6-E70C7D894AC4}"/>
    <cellStyle name="Nota 2 6 2" xfId="3384" xr:uid="{237E8F87-6BEF-47D2-9673-D38AB50D63CC}"/>
    <cellStyle name="Nota 2 6 2 2" xfId="7590" xr:uid="{B1CB2656-EBF0-4BFB-937F-2A75C5AD175D}"/>
    <cellStyle name="Nota 2 6 3" xfId="5494" xr:uid="{7E8B0981-A089-4B58-BBE3-16066248E34E}"/>
    <cellStyle name="Nota 2 7" xfId="1150" xr:uid="{22B59033-C963-466B-8DE9-5021C3B52CC1}"/>
    <cellStyle name="Nota 2 7 2" xfId="3268" xr:uid="{5E47F5FE-C9B0-4FB5-B7F8-AE5F7993BC70}"/>
    <cellStyle name="Nota 2 7 2 2" xfId="7474" xr:uid="{9907D23E-B7DF-48C2-B8D3-0FD079DA2167}"/>
    <cellStyle name="Nota 2 7 3" xfId="5378" xr:uid="{DC13263C-7C06-43A7-888D-15F75DBE9835}"/>
    <cellStyle name="Nota 2 8" xfId="2320" xr:uid="{150382E7-FB77-472B-855C-8FC6A4187846}"/>
    <cellStyle name="Nota 2 8 2" xfId="6535" xr:uid="{BC7B2CDA-FBD5-4DF1-B3F2-F567381DFAAD}"/>
    <cellStyle name="Nota 2 9" xfId="4430" xr:uid="{FE1179C4-F2B3-414A-81AE-294CC24B966D}"/>
    <cellStyle name="Nota 3" xfId="181" xr:uid="{44832B14-873A-4A1C-8BEF-6FEA96401DB4}"/>
    <cellStyle name="Nota 3 2" xfId="182" xr:uid="{707CEA0B-9D7D-4096-BBF4-9A64F5828B4E}"/>
    <cellStyle name="Nota 3 2 2" xfId="437" xr:uid="{38CFA1C3-FA59-46F2-906F-DE5C588ACA0D}"/>
    <cellStyle name="Nota 3 2 2 2" xfId="900" xr:uid="{DC75091D-F7C9-44EF-9776-BC62663BDDCD}"/>
    <cellStyle name="Nota 3 2 2 2 2" xfId="1968" xr:uid="{A8A1C4CB-F985-47AF-8ACC-99065B41CDC6}"/>
    <cellStyle name="Nota 3 2 2 2 2 2" xfId="4074" xr:uid="{50A9ACC6-0D44-4E62-84F2-89464C0ACCB1}"/>
    <cellStyle name="Nota 3 2 2 2 2 2 2" xfId="8280" xr:uid="{EF7E710E-2457-4620-A18B-04B4B818B6E2}"/>
    <cellStyle name="Nota 3 2 2 2 2 3" xfId="6184" xr:uid="{A3528145-C675-44D1-85D4-992A4C1E423F}"/>
    <cellStyle name="Nota 3 2 2 2 3" xfId="3019" xr:uid="{9DF32352-62A5-4A62-B878-74A31B203707}"/>
    <cellStyle name="Nota 3 2 2 2 3 2" xfId="7225" xr:uid="{17931E4C-B53B-4EF9-B862-304E3ECEBFB3}"/>
    <cellStyle name="Nota 3 2 2 2 4" xfId="5129" xr:uid="{BFBC75E7-FF87-42B4-BAAD-3E0E34A015F5}"/>
    <cellStyle name="Nota 3 2 2 3" xfId="1514" xr:uid="{8FD506FA-D79D-4982-B65A-1250DDAC588E}"/>
    <cellStyle name="Nota 3 2 2 3 2" xfId="3620" xr:uid="{268B53C1-7C85-41B2-A734-439FBA5FA4CE}"/>
    <cellStyle name="Nota 3 2 2 3 2 2" xfId="7826" xr:uid="{AD038996-4798-4145-AD54-67C55FC7DFE6}"/>
    <cellStyle name="Nota 3 2 2 3 3" xfId="5730" xr:uid="{F82C3D79-E8BF-4843-8339-C9383258D5B1}"/>
    <cellStyle name="Nota 3 2 2 4" xfId="2565" xr:uid="{2F0C63E0-A5D5-41D6-B84C-08EAF11B45A5}"/>
    <cellStyle name="Nota 3 2 2 4 2" xfId="6771" xr:uid="{A1F24B43-4C0C-49EB-8B8D-3687AE5DE2DC}"/>
    <cellStyle name="Nota 3 2 2 5" xfId="4675" xr:uid="{C62F1809-37DF-4161-9224-BAE5C0E13921}"/>
    <cellStyle name="Nota 3 2 3" xfId="670" xr:uid="{709FC646-ACA3-4CB5-BC0B-961DF11AC418}"/>
    <cellStyle name="Nota 3 2 3 2" xfId="1742" xr:uid="{FB02607E-14C3-4EBA-8E69-C02060242E0C}"/>
    <cellStyle name="Nota 3 2 3 2 2" xfId="3848" xr:uid="{13E3A1FC-D891-4ADB-8DE1-75085119DC6E}"/>
    <cellStyle name="Nota 3 2 3 2 2 2" xfId="8054" xr:uid="{52E280EE-B016-4311-86F0-CA3337B0ACC3}"/>
    <cellStyle name="Nota 3 2 3 2 3" xfId="5958" xr:uid="{BEB6011D-C8BD-4E0C-B003-5F8993CB21B0}"/>
    <cellStyle name="Nota 3 2 3 3" xfId="2793" xr:uid="{3E629064-1EEC-4EAD-BC13-39D80AD93862}"/>
    <cellStyle name="Nota 3 2 3 3 2" xfId="6999" xr:uid="{F3145C32-D8AB-420C-8A55-E68E92F5E464}"/>
    <cellStyle name="Nota 3 2 3 4" xfId="4903" xr:uid="{A03FC82F-246C-4995-B2BC-8CD5010C5280}"/>
    <cellStyle name="Nota 3 2 4" xfId="1129" xr:uid="{7C535981-F83F-43B2-BEA5-8FD4EC23405F}"/>
    <cellStyle name="Nota 3 2 4 2" xfId="2196" xr:uid="{BFFBEB75-5720-44F0-96D9-7C264A41926D}"/>
    <cellStyle name="Nota 3 2 4 2 2" xfId="4302" xr:uid="{4016BCF4-99C3-4560-9FCC-7C4882030F08}"/>
    <cellStyle name="Nota 3 2 4 2 2 2" xfId="8508" xr:uid="{46BE6C70-67FD-4BDD-BDBC-8C7B2EB68841}"/>
    <cellStyle name="Nota 3 2 4 2 3" xfId="6412" xr:uid="{2270F83F-233B-46C7-BD80-DDD318F50B2A}"/>
    <cellStyle name="Nota 3 2 4 3" xfId="3247" xr:uid="{67E18CFE-A314-4AB4-82CC-3DECF100D77E}"/>
    <cellStyle name="Nota 3 2 4 3 2" xfId="7453" xr:uid="{E876AA4E-249F-47D0-AE08-5EF49E2AAD37}"/>
    <cellStyle name="Nota 3 2 4 4" xfId="5357" xr:uid="{1A719FF1-75FA-41F8-BA31-FBBB539E628B}"/>
    <cellStyle name="Nota 3 2 5" xfId="1272" xr:uid="{7C49ACF7-CF43-43D3-B45C-4A5FDCB60C8B}"/>
    <cellStyle name="Nota 3 2 5 2" xfId="3387" xr:uid="{93775141-2086-45A6-B0E1-AC7FA7DCC141}"/>
    <cellStyle name="Nota 3 2 5 2 2" xfId="7593" xr:uid="{074EEFFB-9784-4050-9AAB-84D6D97F58BD}"/>
    <cellStyle name="Nota 3 2 5 3" xfId="5497" xr:uid="{0FB5FE6C-5942-4540-B420-69D21D81D614}"/>
    <cellStyle name="Nota 3 2 6" xfId="2323" xr:uid="{62A56F8D-BCCB-47D8-A821-A4D559526D7C}"/>
    <cellStyle name="Nota 3 2 6 2" xfId="6538" xr:uid="{92CB0A9D-51FF-41DF-8C17-FDC53F1B4A45}"/>
    <cellStyle name="Nota 3 2 7" xfId="4433" xr:uid="{F32963C2-7003-4D40-88D2-BD273B38DD49}"/>
    <cellStyle name="Nota 3 3" xfId="436" xr:uid="{070472C8-0EE7-4D89-AFDC-DA29BF6AE64B}"/>
    <cellStyle name="Nota 3 3 2" xfId="899" xr:uid="{33813000-9A56-43A0-AB10-D7A44A15337F}"/>
    <cellStyle name="Nota 3 3 2 2" xfId="1967" xr:uid="{CB3BB4DC-C055-4A60-9740-DBA61F560FBD}"/>
    <cellStyle name="Nota 3 3 2 2 2" xfId="4073" xr:uid="{6844C272-AB67-4895-93D8-F5CE0A15C8BF}"/>
    <cellStyle name="Nota 3 3 2 2 2 2" xfId="8279" xr:uid="{CA21A45E-4622-4B73-AD37-DA4E9FCD1641}"/>
    <cellStyle name="Nota 3 3 2 2 3" xfId="6183" xr:uid="{251564C7-D085-459A-ADBA-0BF6CE6AF57F}"/>
    <cellStyle name="Nota 3 3 2 3" xfId="3018" xr:uid="{2A3B49C1-0A24-497E-A821-D6D206D988D8}"/>
    <cellStyle name="Nota 3 3 2 3 2" xfId="7224" xr:uid="{AD00CB34-B856-4625-96AF-F089B57F0CB3}"/>
    <cellStyle name="Nota 3 3 2 4" xfId="5128" xr:uid="{516F1790-B066-400F-93A2-769F39B58039}"/>
    <cellStyle name="Nota 3 3 3" xfId="1513" xr:uid="{0E761E42-5354-45B5-80AC-7680171B26DF}"/>
    <cellStyle name="Nota 3 3 3 2" xfId="3619" xr:uid="{4748E672-DE14-418D-9C78-4B99B76E3032}"/>
    <cellStyle name="Nota 3 3 3 2 2" xfId="7825" xr:uid="{0E102098-81F2-408D-BC92-06F76A8B9685}"/>
    <cellStyle name="Nota 3 3 3 3" xfId="5729" xr:uid="{228C3F2A-D7D6-44C9-A78F-61747D44E2A1}"/>
    <cellStyle name="Nota 3 3 4" xfId="2564" xr:uid="{85EEC095-2F05-4BAD-9526-1C2FD44FEB31}"/>
    <cellStyle name="Nota 3 3 4 2" xfId="6770" xr:uid="{4F23C0BC-3B9A-4561-8A07-F3CC7D6970DE}"/>
    <cellStyle name="Nota 3 3 5" xfId="4674" xr:uid="{17630E27-CD17-4230-8412-44C4DA2450BF}"/>
    <cellStyle name="Nota 3 4" xfId="669" xr:uid="{5702C1BA-4064-4C39-A83E-0DE60501EAA4}"/>
    <cellStyle name="Nota 3 4 2" xfId="1741" xr:uid="{852EAA4E-7C97-420C-9922-AABB5DBF1176}"/>
    <cellStyle name="Nota 3 4 2 2" xfId="3847" xr:uid="{069A5A30-87CA-4D28-A3B0-CBD51EAEB09E}"/>
    <cellStyle name="Nota 3 4 2 2 2" xfId="8053" xr:uid="{B2C9DBF7-965D-469B-80AD-62287F7AF241}"/>
    <cellStyle name="Nota 3 4 2 3" xfId="5957" xr:uid="{5C6CAB27-1CAD-48B1-838E-8C09EB07C1FB}"/>
    <cellStyle name="Nota 3 4 3" xfId="2792" xr:uid="{CAF0B4B1-7D09-4914-8BDE-054B1D943B63}"/>
    <cellStyle name="Nota 3 4 3 2" xfId="6998" xr:uid="{531E4DB7-6A58-4CA0-BF86-1AC3B9987C3C}"/>
    <cellStyle name="Nota 3 4 4" xfId="4902" xr:uid="{9BC2680D-7F6B-467F-A861-5698520B6A41}"/>
    <cellStyle name="Nota 3 5" xfId="1128" xr:uid="{A1749DD4-A2C0-4AAD-BDC7-67C8FB3FC6E8}"/>
    <cellStyle name="Nota 3 5 2" xfId="2195" xr:uid="{AAF02F31-38DB-47EC-88DE-7C0EA423B95E}"/>
    <cellStyle name="Nota 3 5 2 2" xfId="4301" xr:uid="{BE712F7A-FB09-47E8-822D-C11B4737D835}"/>
    <cellStyle name="Nota 3 5 2 2 2" xfId="8507" xr:uid="{8CACBAB6-DB1D-450A-A645-EB79B05D5898}"/>
    <cellStyle name="Nota 3 5 2 3" xfId="6411" xr:uid="{F6BC0F93-2EED-4DBC-A849-74082037252A}"/>
    <cellStyle name="Nota 3 5 3" xfId="3246" xr:uid="{BA27EEBD-25BE-4117-976E-7D569D82DD0D}"/>
    <cellStyle name="Nota 3 5 3 2" xfId="7452" xr:uid="{67394389-2E45-41BC-B83D-5C51B3808428}"/>
    <cellStyle name="Nota 3 5 4" xfId="5356" xr:uid="{CB465C3E-0058-4A90-82D8-3A4512EBDA1D}"/>
    <cellStyle name="Nota 3 6" xfId="1271" xr:uid="{46756B53-FE5D-44D7-9673-A1AD5D213359}"/>
    <cellStyle name="Nota 3 6 2" xfId="3386" xr:uid="{8848E419-E12A-4003-8443-746F519671C2}"/>
    <cellStyle name="Nota 3 6 2 2" xfId="7592" xr:uid="{6DBB6F3D-C61C-4FB6-A37A-6821E804F132}"/>
    <cellStyle name="Nota 3 6 3" xfId="5496" xr:uid="{D89F16B9-0CE1-4404-BACC-9A69284B3392}"/>
    <cellStyle name="Nota 3 7" xfId="2322" xr:uid="{AFDCAFBD-1218-4C1D-95C1-67A1EC3A4F8D}"/>
    <cellStyle name="Nota 3 7 2" xfId="6537" xr:uid="{B6BFF0E5-7133-482D-A595-21BF6D67BE05}"/>
    <cellStyle name="Nota 3 8" xfId="4432" xr:uid="{C659EE97-76E4-44EA-A1F0-C1D88650D755}"/>
    <cellStyle name="Nota 4" xfId="183" xr:uid="{757C6F9D-E5D5-4F88-8A7D-C242712B4E69}"/>
    <cellStyle name="Nota 4 2" xfId="184" xr:uid="{F3D635FA-BF0A-45BF-B777-E7931A39AFEE}"/>
    <cellStyle name="Nota 4 2 2" xfId="439" xr:uid="{C5FB7759-6469-42B3-A9CE-AF876C658C16}"/>
    <cellStyle name="Nota 4 2 2 2" xfId="902" xr:uid="{F75B448E-73CB-4C82-A750-8EB5F18AADD5}"/>
    <cellStyle name="Nota 4 2 2 2 2" xfId="1970" xr:uid="{EF034A58-4EB9-4167-B363-BAC1C1FEC43A}"/>
    <cellStyle name="Nota 4 2 2 2 2 2" xfId="4076" xr:uid="{6026B32B-087F-4FC4-9210-1D62A8DD3C08}"/>
    <cellStyle name="Nota 4 2 2 2 2 2 2" xfId="8282" xr:uid="{06E9F780-2D66-45FE-9785-FE60FFDBBD34}"/>
    <cellStyle name="Nota 4 2 2 2 2 3" xfId="6186" xr:uid="{A883E289-1460-4B48-8F06-B91C58BB66F2}"/>
    <cellStyle name="Nota 4 2 2 2 3" xfId="3021" xr:uid="{828636EF-C23E-40E1-BE13-01F1EAEF4C65}"/>
    <cellStyle name="Nota 4 2 2 2 3 2" xfId="7227" xr:uid="{A8C50920-3E67-4073-9ED4-B224DBCBAB04}"/>
    <cellStyle name="Nota 4 2 2 2 4" xfId="5131" xr:uid="{ABA3EEC2-E7D2-4732-BDDF-5E38145B3819}"/>
    <cellStyle name="Nota 4 2 2 3" xfId="1516" xr:uid="{4A2EC2E4-E77A-46E7-B2F6-DA0883F6A73D}"/>
    <cellStyle name="Nota 4 2 2 3 2" xfId="3622" xr:uid="{61A59944-73F0-4867-8DFB-B5BA138CC9C4}"/>
    <cellStyle name="Nota 4 2 2 3 2 2" xfId="7828" xr:uid="{E21A807E-18C1-4A64-9CD4-7AF2ACB4A98C}"/>
    <cellStyle name="Nota 4 2 2 3 3" xfId="5732" xr:uid="{6B9530A7-8E0F-431C-B473-CEEA24C89037}"/>
    <cellStyle name="Nota 4 2 2 4" xfId="2567" xr:uid="{E0775A45-A1A7-476D-B96F-04B4FE2541EB}"/>
    <cellStyle name="Nota 4 2 2 4 2" xfId="6773" xr:uid="{E328AAE3-74AD-43D8-85E8-7C2B1A7E4F58}"/>
    <cellStyle name="Nota 4 2 2 5" xfId="4677" xr:uid="{20AC0FC6-E1AD-490A-83FE-0BF01DB0575B}"/>
    <cellStyle name="Nota 4 2 3" xfId="672" xr:uid="{2C1B2553-1866-4A59-AEF1-0EC4AA13E0A5}"/>
    <cellStyle name="Nota 4 2 3 2" xfId="1744" xr:uid="{C0A62BB6-96AF-4DF7-B974-5A052387CBF9}"/>
    <cellStyle name="Nota 4 2 3 2 2" xfId="3850" xr:uid="{34D808F8-2D9B-4BBE-A9AF-09D732F3D27C}"/>
    <cellStyle name="Nota 4 2 3 2 2 2" xfId="8056" xr:uid="{FE468D24-9F6A-40D1-B831-3592AEB50DFB}"/>
    <cellStyle name="Nota 4 2 3 2 3" xfId="5960" xr:uid="{8D5A8936-811B-4E1E-ADEB-25F634982071}"/>
    <cellStyle name="Nota 4 2 3 3" xfId="2795" xr:uid="{3050F8C7-C1A1-4AD1-88DD-E24304048F7A}"/>
    <cellStyle name="Nota 4 2 3 3 2" xfId="7001" xr:uid="{FF79C110-D5BE-4DCD-B0D3-E40E9E9666BC}"/>
    <cellStyle name="Nota 4 2 3 4" xfId="4905" xr:uid="{C8B6B57A-F8A4-4EF5-A29F-AA9733A8A2B1}"/>
    <cellStyle name="Nota 4 2 4" xfId="1131" xr:uid="{DFB342FD-7ABC-4B93-B577-0B43A8C85F2B}"/>
    <cellStyle name="Nota 4 2 4 2" xfId="2198" xr:uid="{68A5986F-3E90-4A72-B525-92E043D980C1}"/>
    <cellStyle name="Nota 4 2 4 2 2" xfId="4304" xr:uid="{A273D3F4-20BB-4ACF-9B3F-9D7C5A3A7439}"/>
    <cellStyle name="Nota 4 2 4 2 2 2" xfId="8510" xr:uid="{9E51A903-D56E-43EC-B8FE-1BDF438C846D}"/>
    <cellStyle name="Nota 4 2 4 2 3" xfId="6414" xr:uid="{0EC26D4A-D5DB-44D7-A804-C4A4753C38D5}"/>
    <cellStyle name="Nota 4 2 4 3" xfId="3249" xr:uid="{3C68F011-51E5-43B7-A807-584DD8A66B7F}"/>
    <cellStyle name="Nota 4 2 4 3 2" xfId="7455" xr:uid="{0832569E-7BD5-4768-8D18-A5B34240D0F1}"/>
    <cellStyle name="Nota 4 2 4 4" xfId="5359" xr:uid="{4C7FEDB4-4F80-463F-BAE5-4160CE9A57C5}"/>
    <cellStyle name="Nota 4 2 5" xfId="1274" xr:uid="{DB9AE636-8437-43FE-8C9A-62A2DDC0A73D}"/>
    <cellStyle name="Nota 4 2 5 2" xfId="3389" xr:uid="{23E30E14-3154-47C5-A53E-7B4D106F4EAB}"/>
    <cellStyle name="Nota 4 2 5 2 2" xfId="7595" xr:uid="{47DCF1F4-E60E-4E9B-8504-D1989BB7554C}"/>
    <cellStyle name="Nota 4 2 5 3" xfId="5499" xr:uid="{CB2BF47F-3408-433A-852C-70568438C286}"/>
    <cellStyle name="Nota 4 2 6" xfId="2325" xr:uid="{2A07C7CB-EEBA-47E8-B78A-C7A24449A3AD}"/>
    <cellStyle name="Nota 4 2 6 2" xfId="6540" xr:uid="{AFEA1493-DB3E-4D36-8018-8720B5E6C543}"/>
    <cellStyle name="Nota 4 2 7" xfId="4435" xr:uid="{758ABAD9-6AAB-4B41-9878-831F82D6128F}"/>
    <cellStyle name="Nota 4 3" xfId="438" xr:uid="{79D5456B-C0C8-4FB1-BD24-2D61ED019EA2}"/>
    <cellStyle name="Nota 4 3 2" xfId="901" xr:uid="{929F1B62-A29D-4BC8-8AE2-607A2299121C}"/>
    <cellStyle name="Nota 4 3 2 2" xfId="1969" xr:uid="{8F2EF4A5-9621-48C0-9133-83A797A6941F}"/>
    <cellStyle name="Nota 4 3 2 2 2" xfId="4075" xr:uid="{ACA5867F-0C61-463A-BA20-DB9DE45AED7F}"/>
    <cellStyle name="Nota 4 3 2 2 2 2" xfId="8281" xr:uid="{5592AB54-9308-4E95-A914-3B80188DFA4D}"/>
    <cellStyle name="Nota 4 3 2 2 3" xfId="6185" xr:uid="{2EE097E2-9502-4FC2-A822-735A79426636}"/>
    <cellStyle name="Nota 4 3 2 3" xfId="3020" xr:uid="{03DC6EBF-6178-43B3-8F1F-80D6DF0D9A26}"/>
    <cellStyle name="Nota 4 3 2 3 2" xfId="7226" xr:uid="{4DE25B2D-D590-4CDD-A930-092C0D535B45}"/>
    <cellStyle name="Nota 4 3 2 4" xfId="5130" xr:uid="{E770B0F1-40AE-43E2-AC3F-9C79BF5EC5C9}"/>
    <cellStyle name="Nota 4 3 3" xfId="1515" xr:uid="{CBFE518A-1803-4091-8EA6-F12C08C5A1C6}"/>
    <cellStyle name="Nota 4 3 3 2" xfId="3621" xr:uid="{369BD3DB-DCE5-47F6-9A70-C9CEFE012838}"/>
    <cellStyle name="Nota 4 3 3 2 2" xfId="7827" xr:uid="{5069CA61-531F-4A9B-9C03-4662D830ADD9}"/>
    <cellStyle name="Nota 4 3 3 3" xfId="5731" xr:uid="{438220B5-C176-4D14-BEF8-1A03C967336F}"/>
    <cellStyle name="Nota 4 3 4" xfId="2566" xr:uid="{67452DBC-8EDC-440D-98BA-EDFA4FE2B626}"/>
    <cellStyle name="Nota 4 3 4 2" xfId="6772" xr:uid="{2F18543C-76C6-4284-8A53-E832966C1256}"/>
    <cellStyle name="Nota 4 3 5" xfId="4676" xr:uid="{EEE167AF-178F-4989-BCB3-C3843C4F845B}"/>
    <cellStyle name="Nota 4 4" xfId="671" xr:uid="{00469244-83AD-42B0-916E-0FC368516224}"/>
    <cellStyle name="Nota 4 4 2" xfId="1743" xr:uid="{228B8564-2482-4712-9709-3B401944EA3E}"/>
    <cellStyle name="Nota 4 4 2 2" xfId="3849" xr:uid="{D883525C-A235-4D20-8185-ACAC57CFA05A}"/>
    <cellStyle name="Nota 4 4 2 2 2" xfId="8055" xr:uid="{C2D1020A-0BA2-4234-8619-6A52FBE73620}"/>
    <cellStyle name="Nota 4 4 2 3" xfId="5959" xr:uid="{0DD570B0-3387-4173-96AC-E81BE0EBA89A}"/>
    <cellStyle name="Nota 4 4 3" xfId="2794" xr:uid="{5A68B9BB-EE10-440D-B71F-50B9FF8926C7}"/>
    <cellStyle name="Nota 4 4 3 2" xfId="7000" xr:uid="{7465983B-A748-4254-9F79-2E919A881030}"/>
    <cellStyle name="Nota 4 4 4" xfId="4904" xr:uid="{8F08F613-5AA9-48A8-BF99-E59C26117BFD}"/>
    <cellStyle name="Nota 4 5" xfId="1130" xr:uid="{8C6A4758-7399-46CD-BDE1-F11F63273D5F}"/>
    <cellStyle name="Nota 4 5 2" xfId="2197" xr:uid="{13AB3997-8349-47D5-A290-F05DE9453732}"/>
    <cellStyle name="Nota 4 5 2 2" xfId="4303" xr:uid="{E4E21A15-14F4-4D16-8C55-220A019FA391}"/>
    <cellStyle name="Nota 4 5 2 2 2" xfId="8509" xr:uid="{84ED2C0E-FE67-4D32-9F25-85C90EAC7870}"/>
    <cellStyle name="Nota 4 5 2 3" xfId="6413" xr:uid="{AC9FEEB4-C606-479D-85E7-FD07EA96801A}"/>
    <cellStyle name="Nota 4 5 3" xfId="3248" xr:uid="{76F3BC93-54ED-4A26-935E-D05147F5AD7D}"/>
    <cellStyle name="Nota 4 5 3 2" xfId="7454" xr:uid="{7C4ACB23-BFEE-4B0C-BB1D-E9B35C362B5C}"/>
    <cellStyle name="Nota 4 5 4" xfId="5358" xr:uid="{DBCF6029-57D6-48D5-A135-93646F595022}"/>
    <cellStyle name="Nota 4 6" xfId="1273" xr:uid="{85E8E3FD-146E-479E-BCD8-25BC95CB214F}"/>
    <cellStyle name="Nota 4 6 2" xfId="3388" xr:uid="{42836D65-F91B-4D87-B537-15F5D2491942}"/>
    <cellStyle name="Nota 4 6 2 2" xfId="7594" xr:uid="{B239099C-984F-4E71-A481-D39B6FFB0AA1}"/>
    <cellStyle name="Nota 4 6 3" xfId="5498" xr:uid="{690B9C68-E5B9-431D-B6F4-A330D3B7C2BE}"/>
    <cellStyle name="Nota 4 7" xfId="2324" xr:uid="{A172BD05-F33B-48AF-9679-6EC1383BCADB}"/>
    <cellStyle name="Nota 4 7 2" xfId="6539" xr:uid="{C18CC67D-0135-441E-ADD8-60CB3090DEE2}"/>
    <cellStyle name="Nota 4 8" xfId="4434" xr:uid="{408CDE59-39F5-4F1A-883F-81246E8E7851}"/>
    <cellStyle name="Nota 5" xfId="185" xr:uid="{2CE779FD-1300-4A4B-BB9E-3B0BBF0FC4E3}"/>
    <cellStyle name="Nota 5 2" xfId="440" xr:uid="{A867EAAF-43F8-4A4F-9B3B-912A4D7DE413}"/>
    <cellStyle name="Nota 5 2 2" xfId="903" xr:uid="{6BEF0C49-8A34-477F-BF65-65FFF53D5097}"/>
    <cellStyle name="Nota 5 2 2 2" xfId="1971" xr:uid="{253509ED-70F8-44D0-BE7D-F1E2D003583D}"/>
    <cellStyle name="Nota 5 2 2 2 2" xfId="4077" xr:uid="{EAB02626-E69C-4ADE-9A65-C60F6E7EB753}"/>
    <cellStyle name="Nota 5 2 2 2 2 2" xfId="8283" xr:uid="{5D78A310-08BB-4228-B279-4BAC0B57AEDD}"/>
    <cellStyle name="Nota 5 2 2 2 3" xfId="6187" xr:uid="{8B4CEAC7-998B-48C7-BA6E-B06C83B86176}"/>
    <cellStyle name="Nota 5 2 2 3" xfId="3022" xr:uid="{49164BAD-474D-459D-B86A-E178C58675D1}"/>
    <cellStyle name="Nota 5 2 2 3 2" xfId="7228" xr:uid="{8E44AEBC-7049-4930-9A01-FC9CAD6B47BF}"/>
    <cellStyle name="Nota 5 2 2 4" xfId="5132" xr:uid="{C4210FD4-09AB-4806-AB72-0E17E28FC572}"/>
    <cellStyle name="Nota 5 2 3" xfId="1517" xr:uid="{41C23FFD-AD4C-4BF6-B8AA-A9C5E0AB13EF}"/>
    <cellStyle name="Nota 5 2 3 2" xfId="3623" xr:uid="{10FF54C3-1B4C-4490-AA1C-7805D7C50BA3}"/>
    <cellStyle name="Nota 5 2 3 2 2" xfId="7829" xr:uid="{AC5FCE98-DFB1-49A3-80CA-3992579D7B55}"/>
    <cellStyle name="Nota 5 2 3 3" xfId="5733" xr:uid="{FD3F201C-D4A4-4AE7-B863-801D7ED068EC}"/>
    <cellStyle name="Nota 5 2 4" xfId="2568" xr:uid="{9FFC9248-24F9-46B4-AE61-F01B25298421}"/>
    <cellStyle name="Nota 5 2 4 2" xfId="6774" xr:uid="{F7BA123D-FE3A-4F2C-8EB3-36094E9F8217}"/>
    <cellStyle name="Nota 5 2 5" xfId="4678" xr:uid="{66C14708-374B-4FE6-A628-6D8C2E06C325}"/>
    <cellStyle name="Nota 5 3" xfId="673" xr:uid="{A2FDBA1C-D3DF-4E02-8087-F4FF3FFCD71E}"/>
    <cellStyle name="Nota 5 3 2" xfId="1745" xr:uid="{C25E46ED-D781-4FC4-A9C7-044FDD627E57}"/>
    <cellStyle name="Nota 5 3 2 2" xfId="3851" xr:uid="{29A0115E-B98C-40C4-B3B0-A6B845BB7933}"/>
    <cellStyle name="Nota 5 3 2 2 2" xfId="8057" xr:uid="{13B5DE71-C608-43AC-940C-505FA27CE3F0}"/>
    <cellStyle name="Nota 5 3 2 3" xfId="5961" xr:uid="{01DF82B8-99A5-4C47-9079-2538E7EBEB9B}"/>
    <cellStyle name="Nota 5 3 3" xfId="2796" xr:uid="{2D8384D4-B96A-45D9-BA29-E6AB2FD119CE}"/>
    <cellStyle name="Nota 5 3 3 2" xfId="7002" xr:uid="{57DDFBDE-38A7-41E9-8243-E60A2222F32F}"/>
    <cellStyle name="Nota 5 3 4" xfId="4906" xr:uid="{116C3886-63A6-43C8-A276-E4A7B7A8FA11}"/>
    <cellStyle name="Nota 5 4" xfId="1132" xr:uid="{B21E2DCC-BD29-4818-A33F-FE0F3325FD50}"/>
    <cellStyle name="Nota 5 4 2" xfId="2199" xr:uid="{1B581574-11BD-4036-BB8B-0E5364DB7F99}"/>
    <cellStyle name="Nota 5 4 2 2" xfId="4305" xr:uid="{77C48BBD-2917-432C-99A5-D57F07E5AE7B}"/>
    <cellStyle name="Nota 5 4 2 2 2" xfId="8511" xr:uid="{7F02AC83-8B0C-4E13-AE6E-5EA5C0CB8971}"/>
    <cellStyle name="Nota 5 4 2 3" xfId="6415" xr:uid="{80269467-6393-48C9-811F-F28EFEC5168B}"/>
    <cellStyle name="Nota 5 4 3" xfId="3250" xr:uid="{42CCE817-9FDB-4334-AC0A-4FC28EB4A4E4}"/>
    <cellStyle name="Nota 5 4 3 2" xfId="7456" xr:uid="{1AEE20C4-0F80-470C-8763-AAB3A4AACC7E}"/>
    <cellStyle name="Nota 5 4 4" xfId="5360" xr:uid="{F119EAA6-8287-4ACB-A019-EB6F5959EEAE}"/>
    <cellStyle name="Nota 5 5" xfId="1275" xr:uid="{1907A3F3-80EC-4952-B0EC-BE0D28782B2D}"/>
    <cellStyle name="Nota 5 5 2" xfId="3390" xr:uid="{08C1BDE4-A979-4E6C-9A6F-FD24401675DA}"/>
    <cellStyle name="Nota 5 5 2 2" xfId="7596" xr:uid="{C382F5CD-CFDA-46B7-9F73-A729BD8DB042}"/>
    <cellStyle name="Nota 5 5 3" xfId="5500" xr:uid="{17F0EF61-F75C-4529-9525-7B1E39B5B5E5}"/>
    <cellStyle name="Nota 5 6" xfId="2326" xr:uid="{B7674EDA-B4F5-48A3-AD75-0FC404F698BB}"/>
    <cellStyle name="Nota 5 6 2" xfId="6541" xr:uid="{DB0E0526-0E34-4B0F-B4F9-31A987BAE93F}"/>
    <cellStyle name="Nota 5 7" xfId="4436" xr:uid="{EE444DFE-CD54-4825-83E3-3126FCBD77E6}"/>
    <cellStyle name="Nota 6" xfId="235" xr:uid="{313AFB00-4EB7-4DCD-806D-96EE055C734D}"/>
    <cellStyle name="Nota 6 2" xfId="474" xr:uid="{5D63A7E5-5622-4652-B319-1AE0542588C8}"/>
    <cellStyle name="Nota 6 2 2" xfId="936" xr:uid="{429DFF61-9502-4340-95AF-C598A30781DD}"/>
    <cellStyle name="Nota 6 2 2 2" xfId="2004" xr:uid="{A559D1A0-6130-47C6-B422-ACBF2B2E8882}"/>
    <cellStyle name="Nota 6 2 2 2 2" xfId="4110" xr:uid="{F9C6DC91-231F-45E0-BEE3-DA7649F4DC70}"/>
    <cellStyle name="Nota 6 2 2 2 2 2" xfId="8316" xr:uid="{4FAD19AD-6EC8-4DE2-995C-2EB3D4AB4E14}"/>
    <cellStyle name="Nota 6 2 2 2 3" xfId="6220" xr:uid="{281E4BF2-DB7F-4920-83C4-694EA002C935}"/>
    <cellStyle name="Nota 6 2 2 3" xfId="3055" xr:uid="{3075F129-D3FE-40E7-883D-6C058E2FA2BB}"/>
    <cellStyle name="Nota 6 2 2 3 2" xfId="7261" xr:uid="{F540912A-8D80-426E-A280-E189D9CEC0ED}"/>
    <cellStyle name="Nota 6 2 2 4" xfId="5165" xr:uid="{74CEE3F7-9CE5-46A8-926D-C49552D86FA3}"/>
    <cellStyle name="Nota 6 2 3" xfId="1550" xr:uid="{F3FB7D7B-9268-4521-BAC9-81E7E2378A98}"/>
    <cellStyle name="Nota 6 2 3 2" xfId="3656" xr:uid="{D7C4E1A4-F474-4ED5-9BCD-3D7B97488B21}"/>
    <cellStyle name="Nota 6 2 3 2 2" xfId="7862" xr:uid="{33CD40D8-94B3-4D9D-88CC-6F57D0491FBE}"/>
    <cellStyle name="Nota 6 2 3 3" xfId="5766" xr:uid="{E7B60BA8-BBF7-48CD-AA29-BC66828623B4}"/>
    <cellStyle name="Nota 6 2 4" xfId="2601" xr:uid="{075120D8-E925-4E1D-9E94-30A3B2153D87}"/>
    <cellStyle name="Nota 6 2 4 2" xfId="6807" xr:uid="{2C055E16-1FD1-4245-BDF8-DB43A79E2568}"/>
    <cellStyle name="Nota 6 2 5" xfId="4711" xr:uid="{6BB6EB58-D80C-458D-96DF-4EDC4EC24692}"/>
    <cellStyle name="Nota 6 3" xfId="703" xr:uid="{BB9AA550-239A-467B-82C7-69C76B3A9256}"/>
    <cellStyle name="Nota 6 3 2" xfId="1772" xr:uid="{B6BACB7C-81F2-489C-B515-710905CD6841}"/>
    <cellStyle name="Nota 6 3 2 2" xfId="3878" xr:uid="{6E3D83B5-57A2-4F7A-973F-7B27285ED3A9}"/>
    <cellStyle name="Nota 6 3 2 2 2" xfId="8084" xr:uid="{AC15BFB7-074F-43FB-B733-E8937964C906}"/>
    <cellStyle name="Nota 6 3 2 3" xfId="5988" xr:uid="{BD0BDC9E-5F33-4733-88D1-C07729E8064E}"/>
    <cellStyle name="Nota 6 3 3" xfId="2823" xr:uid="{84AC7013-0074-4F03-BA4C-26F6A636053A}"/>
    <cellStyle name="Nota 6 3 3 2" xfId="7029" xr:uid="{6A850851-1753-4545-9029-62895325FCA9}"/>
    <cellStyle name="Nota 6 3 4" xfId="4933" xr:uid="{7FEBC6F1-FEB1-4525-859F-DD648A331F41}"/>
    <cellStyle name="Nota 6 4" xfId="1317" xr:uid="{7BC4214D-0E73-4829-B696-75219E29BF4A}"/>
    <cellStyle name="Nota 6 4 2" xfId="3423" xr:uid="{68DC6215-F9CF-4034-8E20-3FDF51266B05}"/>
    <cellStyle name="Nota 6 4 2 2" xfId="7629" xr:uid="{DFDCF8BD-5532-4023-9F5D-54147DA8D506}"/>
    <cellStyle name="Nota 6 4 3" xfId="5533" xr:uid="{EFFDBDF4-F93A-47F4-A81C-F7DC27BB3FE7}"/>
    <cellStyle name="Nota 6 5" xfId="2368" xr:uid="{EC7A2CEC-9CC8-4060-A61A-08C697C5E3D5}"/>
    <cellStyle name="Nota 6 5 2" xfId="6574" xr:uid="{2BCBCE1A-44D4-46E8-BDA1-442C664BF041}"/>
    <cellStyle name="Nota 6 6" xfId="4478" xr:uid="{22052D9C-ED2D-4690-8CAD-D94DA8B8A1F6}"/>
    <cellStyle name="Nota 7" xfId="237" xr:uid="{20970DC5-8A3E-4376-8BD5-78C39D17658B}"/>
    <cellStyle name="Nota 7 2" xfId="476" xr:uid="{29FFBB0E-B25A-4598-8595-88B5020235D1}"/>
    <cellStyle name="Nota 7 2 2" xfId="938" xr:uid="{71B9F9D6-234C-40A4-8880-E0836CEF615A}"/>
    <cellStyle name="Nota 7 2 2 2" xfId="2006" xr:uid="{805AEB18-03EA-4BB1-B244-B2F0DEE79946}"/>
    <cellStyle name="Nota 7 2 2 2 2" xfId="4112" xr:uid="{28FF602F-FDDE-4F81-AD29-1F8DC7ABB944}"/>
    <cellStyle name="Nota 7 2 2 2 2 2" xfId="8318" xr:uid="{F3C07BCE-265A-41ED-91FE-53085A5380D4}"/>
    <cellStyle name="Nota 7 2 2 2 3" xfId="6222" xr:uid="{89540E59-7E32-4B06-B4A9-21096AD22F63}"/>
    <cellStyle name="Nota 7 2 2 3" xfId="3057" xr:uid="{CAFE0CF6-68E4-49AC-9360-C45157BC5AD2}"/>
    <cellStyle name="Nota 7 2 2 3 2" xfId="7263" xr:uid="{8A8F51C5-D55A-4A90-B6CB-4180ECBC76B5}"/>
    <cellStyle name="Nota 7 2 2 4" xfId="5167" xr:uid="{FDC85AD8-DF52-448F-A027-DA22B047A070}"/>
    <cellStyle name="Nota 7 2 3" xfId="1552" xr:uid="{B6C7F6A8-C8A6-4A2A-91A9-13FFDD739BB0}"/>
    <cellStyle name="Nota 7 2 3 2" xfId="3658" xr:uid="{E9E3B918-3EB2-4335-A6A0-E46B0E049CDC}"/>
    <cellStyle name="Nota 7 2 3 2 2" xfId="7864" xr:uid="{E9C2E9E0-264F-44E3-9A2B-F369101AA930}"/>
    <cellStyle name="Nota 7 2 3 3" xfId="5768" xr:uid="{7FDBD4CC-080A-481F-91CC-00F8F6E8C2C1}"/>
    <cellStyle name="Nota 7 2 4" xfId="2603" xr:uid="{E8D4BB37-3D5B-4793-B38A-5D6E2F72D4B7}"/>
    <cellStyle name="Nota 7 2 4 2" xfId="6809" xr:uid="{B5DE7D68-3567-4BA6-B69C-4C09AF6F287A}"/>
    <cellStyle name="Nota 7 2 5" xfId="4713" xr:uid="{8BD68CD3-ED5C-4635-8480-AD42E9D48E7B}"/>
    <cellStyle name="Nota 7 3" xfId="705" xr:uid="{1872997D-E37D-4434-B69D-50EBC1082A24}"/>
    <cellStyle name="Nota 7 3 2" xfId="1774" xr:uid="{C8117A68-54B1-4193-B4AE-D07ADAA5B4D2}"/>
    <cellStyle name="Nota 7 3 2 2" xfId="3880" xr:uid="{CDF221C3-9E3F-4C1C-9EBE-0280D1CD256C}"/>
    <cellStyle name="Nota 7 3 2 2 2" xfId="8086" xr:uid="{8908D7FE-5DCE-46A4-8AFD-D38C9EAB3469}"/>
    <cellStyle name="Nota 7 3 2 3" xfId="5990" xr:uid="{36E79993-2E1E-47F6-8BA8-3AD2974CA530}"/>
    <cellStyle name="Nota 7 3 3" xfId="2825" xr:uid="{93F137BD-F730-4F4B-960D-7BF98BBFCE5F}"/>
    <cellStyle name="Nota 7 3 3 2" xfId="7031" xr:uid="{F500F0CE-E509-4FAF-96BD-22F0BCF49073}"/>
    <cellStyle name="Nota 7 3 4" xfId="4935" xr:uid="{7D11371D-3D2B-445E-868F-A3C046324543}"/>
    <cellStyle name="Nota 7 4" xfId="1319" xr:uid="{E05B4FA5-AB80-44AE-8E90-233E9C6B8EBB}"/>
    <cellStyle name="Nota 7 4 2" xfId="3425" xr:uid="{B0DBCEBC-3256-438B-A3A6-E02E4273C7F7}"/>
    <cellStyle name="Nota 7 4 2 2" xfId="7631" xr:uid="{2CBDDD5D-1072-4EEF-8BC9-C8A5D6C79677}"/>
    <cellStyle name="Nota 7 4 3" xfId="5535" xr:uid="{85F968C8-B2F7-49B7-9F8E-BDEB21494612}"/>
    <cellStyle name="Nota 7 5" xfId="2370" xr:uid="{369EFA3A-3451-480E-A165-780E0BBE38F8}"/>
    <cellStyle name="Nota 7 5 2" xfId="6576" xr:uid="{84765049-FC95-4528-BCF6-78AC160E0826}"/>
    <cellStyle name="Nota 7 6" xfId="4480" xr:uid="{71ACB806-509C-4ECE-A38C-1A12C793FD09}"/>
    <cellStyle name="Nota 8" xfId="251" xr:uid="{8A2E4077-AFAB-4101-93AA-C89E6C2AF5D7}"/>
    <cellStyle name="Nota 8 2" xfId="490" xr:uid="{09FD47A7-3B94-44B5-829A-CE4D9464847C}"/>
    <cellStyle name="Nota 8 2 2" xfId="952" xr:uid="{BF35CE99-6583-439E-809E-5F0868DD0822}"/>
    <cellStyle name="Nota 8 2 2 2" xfId="2020" xr:uid="{338E9C2B-770B-46D1-A6A1-5BBD301EA1E0}"/>
    <cellStyle name="Nota 8 2 2 2 2" xfId="4126" xr:uid="{AE81051A-7BC1-40E2-AC1E-906BF22FBEC6}"/>
    <cellStyle name="Nota 8 2 2 2 2 2" xfId="8332" xr:uid="{CD834D8F-62E4-4DBE-A9AB-D8F59BA21377}"/>
    <cellStyle name="Nota 8 2 2 2 3" xfId="6236" xr:uid="{B4E20BA0-44A7-4603-B727-DFEEB29F521D}"/>
    <cellStyle name="Nota 8 2 2 3" xfId="3071" xr:uid="{E71E4DE3-A890-494A-9405-76CF64C002D8}"/>
    <cellStyle name="Nota 8 2 2 3 2" xfId="7277" xr:uid="{56425DA0-7775-4930-9515-230E91A9A28D}"/>
    <cellStyle name="Nota 8 2 2 4" xfId="5181" xr:uid="{E024001A-9F73-47BB-B01E-4A291EED5AF4}"/>
    <cellStyle name="Nota 8 2 3" xfId="1566" xr:uid="{18B6B2FD-5417-4145-930C-B45B604A0550}"/>
    <cellStyle name="Nota 8 2 3 2" xfId="3672" xr:uid="{D87D83D9-D657-4A43-8820-199CFB47CD5F}"/>
    <cellStyle name="Nota 8 2 3 2 2" xfId="7878" xr:uid="{0A40062D-9AEF-4FE6-B6D7-78FD9826D921}"/>
    <cellStyle name="Nota 8 2 3 3" xfId="5782" xr:uid="{F9045827-7562-407C-9011-9FDBCF64EC96}"/>
    <cellStyle name="Nota 8 2 4" xfId="2617" xr:uid="{491166C4-DF99-4310-90A4-1C20C1E344B8}"/>
    <cellStyle name="Nota 8 2 4 2" xfId="6823" xr:uid="{3E4CD0F5-A56D-4901-ABE6-38D64F440846}"/>
    <cellStyle name="Nota 8 2 5" xfId="4727" xr:uid="{19141F8D-67FA-441A-9C6D-6C0930081C4B}"/>
    <cellStyle name="Nota 8 3" xfId="719" xr:uid="{9630FF11-4B08-41E8-A72A-DCD8F385DF61}"/>
    <cellStyle name="Nota 8 3 2" xfId="1788" xr:uid="{3C66B4B6-B564-4B4D-8FC2-65604B4B44A3}"/>
    <cellStyle name="Nota 8 3 2 2" xfId="3894" xr:uid="{E2D10E6A-24EB-4F88-A585-F803A95176CC}"/>
    <cellStyle name="Nota 8 3 2 2 2" xfId="8100" xr:uid="{2BB75708-AF4A-43D6-B0CE-B741D659E4EF}"/>
    <cellStyle name="Nota 8 3 2 3" xfId="6004" xr:uid="{FB67700A-64E7-411B-8F54-9070FBF7CB1B}"/>
    <cellStyle name="Nota 8 3 3" xfId="2839" xr:uid="{337022F2-EEEC-4D4A-BF24-063FCD42D9E6}"/>
    <cellStyle name="Nota 8 3 3 2" xfId="7045" xr:uid="{6B8C0328-C7CD-45A4-80A5-0A47E98A389F}"/>
    <cellStyle name="Nota 8 3 4" xfId="4949" xr:uid="{2C706283-28A5-4754-82C1-F5593CE78558}"/>
    <cellStyle name="Nota 8 4" xfId="1333" xr:uid="{42AFC1C7-DF22-4ACF-8CB4-E6DE279CD34E}"/>
    <cellStyle name="Nota 8 4 2" xfId="3439" xr:uid="{66BFC6A9-31B4-46B2-B61D-67773BBBE8A1}"/>
    <cellStyle name="Nota 8 4 2 2" xfId="7645" xr:uid="{F89D33AC-E6D6-4E1B-8BCA-2D17560FE661}"/>
    <cellStyle name="Nota 8 4 3" xfId="5549" xr:uid="{44414E8D-D203-44F6-9196-3F2069D510AA}"/>
    <cellStyle name="Nota 8 5" xfId="2384" xr:uid="{30D592DD-D87F-41EC-B225-1ACD3F588546}"/>
    <cellStyle name="Nota 8 5 2" xfId="6590" xr:uid="{0DE6E793-7DA1-4793-AF6F-51A6CFC7B633}"/>
    <cellStyle name="Nota 8 6" xfId="4494" xr:uid="{83FEFAB4-511E-4B77-B5BB-A81423A0823A}"/>
    <cellStyle name="Nota 9" xfId="265" xr:uid="{9D0E9226-E2AA-4D0D-90DD-DAD3AC69F944}"/>
    <cellStyle name="Nota 9 2" xfId="504" xr:uid="{0E3A8504-F0DC-4B58-A1E7-21A1E25661E7}"/>
    <cellStyle name="Nota 9 2 2" xfId="966" xr:uid="{7B99ECDA-5623-4B42-81E0-4F2C0D20E868}"/>
    <cellStyle name="Nota 9 2 2 2" xfId="2034" xr:uid="{C0BA3F1A-3772-480A-A8CC-8EDFA744C001}"/>
    <cellStyle name="Nota 9 2 2 2 2" xfId="4140" xr:uid="{56E2612E-60C2-4871-84A2-C28E83E2F635}"/>
    <cellStyle name="Nota 9 2 2 2 2 2" xfId="8346" xr:uid="{E3DC4F71-ECCE-4DFA-B529-C3670F9E5165}"/>
    <cellStyle name="Nota 9 2 2 2 3" xfId="6250" xr:uid="{23A92203-E45A-4A50-A7F5-C21C38F124DD}"/>
    <cellStyle name="Nota 9 2 2 3" xfId="3085" xr:uid="{44795C47-9DE9-4656-99F3-F74E69EA9FA5}"/>
    <cellStyle name="Nota 9 2 2 3 2" xfId="7291" xr:uid="{64FF6A32-C041-4BC0-9C57-FF35313840B3}"/>
    <cellStyle name="Nota 9 2 2 4" xfId="5195" xr:uid="{33791B03-FFA0-4592-BE77-7228C14215E2}"/>
    <cellStyle name="Nota 9 2 3" xfId="1580" xr:uid="{2D5B1D77-E710-4D52-93FF-36677FA1C67E}"/>
    <cellStyle name="Nota 9 2 3 2" xfId="3686" xr:uid="{2DAB79FC-784D-4B20-8B61-D1F04509339F}"/>
    <cellStyle name="Nota 9 2 3 2 2" xfId="7892" xr:uid="{008A32ED-0674-40B8-B6A5-CBEAD27A084D}"/>
    <cellStyle name="Nota 9 2 3 3" xfId="5796" xr:uid="{4C5542D4-FC45-434B-9C95-1225327A9AA2}"/>
    <cellStyle name="Nota 9 2 4" xfId="2631" xr:uid="{1EBA06BB-BA2E-4B0A-86F6-FDBC43018EF2}"/>
    <cellStyle name="Nota 9 2 4 2" xfId="6837" xr:uid="{7F591E70-42B5-4736-88E5-4BE93BE4D17D}"/>
    <cellStyle name="Nota 9 2 5" xfId="4741" xr:uid="{03D85C8E-AEAB-41B7-961F-4A615F5671EE}"/>
    <cellStyle name="Nota 9 3" xfId="733" xr:uid="{93174864-2BA3-4D04-9D2A-4813A81F1127}"/>
    <cellStyle name="Nota 9 3 2" xfId="1802" xr:uid="{61AE5634-5C52-479E-8CEE-5EA801F6294B}"/>
    <cellStyle name="Nota 9 3 2 2" xfId="3908" xr:uid="{4BC8EC83-E870-4E95-B06C-7479A93C0330}"/>
    <cellStyle name="Nota 9 3 2 2 2" xfId="8114" xr:uid="{6CE5D450-8394-482A-9D1E-E606FBACF4CA}"/>
    <cellStyle name="Nota 9 3 2 3" xfId="6018" xr:uid="{A09CD4F6-2EE6-4A3D-8C88-41BEB80DDE97}"/>
    <cellStyle name="Nota 9 3 3" xfId="2853" xr:uid="{0C2234B8-792D-41A2-8429-B5B63238CF0C}"/>
    <cellStyle name="Nota 9 3 3 2" xfId="7059" xr:uid="{8F03A631-53D2-41F2-9DF8-31C3AE1E424B}"/>
    <cellStyle name="Nota 9 3 4" xfId="4963" xr:uid="{D7A31823-113C-4EC1-8342-9D8C6890914B}"/>
    <cellStyle name="Nota 9 4" xfId="1347" xr:uid="{C4C28454-DB01-4D94-B1E9-C034F0495684}"/>
    <cellStyle name="Nota 9 4 2" xfId="3453" xr:uid="{E0280536-1002-41B0-8D70-9932B2E129F5}"/>
    <cellStyle name="Nota 9 4 2 2" xfId="7659" xr:uid="{0B7AB671-8783-4979-8EA7-B0F81A3BA156}"/>
    <cellStyle name="Nota 9 4 3" xfId="5563" xr:uid="{E6841ADC-CBE0-4861-AE07-0F9BEFCB0E30}"/>
    <cellStyle name="Nota 9 5" xfId="2398" xr:uid="{3B10546B-FE27-4DDA-A755-8DE63277CC32}"/>
    <cellStyle name="Nota 9 5 2" xfId="6604" xr:uid="{8EE0CC0D-99E9-4C5D-B668-25823231B563}"/>
    <cellStyle name="Nota 9 6" xfId="4508" xr:uid="{FAB024EF-13CC-409C-B4FE-824ECD72EA10}"/>
    <cellStyle name="Note 2" xfId="187" xr:uid="{748657DA-55C7-45F8-94AB-BCCF5C02BFDE}"/>
    <cellStyle name="Note 2 2" xfId="675" xr:uid="{B412A781-6EE1-4FA3-B3AF-94C21DBBBF9D}"/>
    <cellStyle name="Note 3" xfId="674" xr:uid="{DD515FF4-6F87-48AA-90AF-C94965546210}"/>
    <cellStyle name="Note 4" xfId="186" xr:uid="{01CBDD22-A807-4454-95BA-24728EA601DE}"/>
    <cellStyle name="Output 2" xfId="676" xr:uid="{FF505576-F6D9-4B49-B077-DCD472823C44}"/>
    <cellStyle name="Output 3" xfId="41" xr:uid="{4F267D1B-5E17-4424-A7AB-73208711DC29}"/>
    <cellStyle name="Percent" xfId="8" builtinId="5"/>
    <cellStyle name="Percent 2" xfId="8532" xr:uid="{03179038-FBBF-4C40-9387-C81562CA9B3B}"/>
    <cellStyle name="Porcentagem 10" xfId="4335" xr:uid="{0605C08F-310F-4FB4-B6F3-394A904B8442}"/>
    <cellStyle name="Porcentagem 11" xfId="64" xr:uid="{1EFA754B-E030-4151-A3A2-7A17E980B6ED}"/>
    <cellStyle name="Porcentagem 12" xfId="320" xr:uid="{AA05DBEF-BFA1-4A13-AC1C-AAB59CA0565C}"/>
    <cellStyle name="Porcentagem 12 5" xfId="28" xr:uid="{061C1DD4-C450-4B33-9117-42100AAE3D92}"/>
    <cellStyle name="Porcentagem 2" xfId="188" xr:uid="{633A4107-F697-4A70-A134-97DACE26F04A}"/>
    <cellStyle name="Porcentagem 2 10 6" xfId="20" xr:uid="{926E8CAB-B207-42AA-B185-493B9DD1F0DB}"/>
    <cellStyle name="Porcentagem 2 2" xfId="189" xr:uid="{03C11051-B0E2-4B9F-B645-29D2C65247E4}"/>
    <cellStyle name="Porcentagem 2 2 2 2" xfId="16" xr:uid="{2FF2220E-6CD7-4285-A784-6A810F2BA4DA}"/>
    <cellStyle name="Porcentagem 3" xfId="190" xr:uid="{510B80F1-E31E-451B-9C3D-F6E0A668CF82}"/>
    <cellStyle name="Porcentagem 3 2" xfId="191" xr:uid="{8BFD4048-DAD7-416C-A21C-48C485169E07}"/>
    <cellStyle name="Porcentagem 3 2 2" xfId="442" xr:uid="{276ECCFA-5F6B-47B3-AB06-CE6A1BE3ECBD}"/>
    <cellStyle name="Porcentagem 3 2 2 2" xfId="905" xr:uid="{396737ED-9BCD-469B-8974-3E8B757FEF20}"/>
    <cellStyle name="Porcentagem 3 2 2 2 2" xfId="1973" xr:uid="{EAE8230B-12CC-4C16-A85C-65D7A52FBBBA}"/>
    <cellStyle name="Porcentagem 3 2 2 2 2 2" xfId="4079" xr:uid="{5F46BAA0-2140-46CD-BCFB-19DF9A6C64BE}"/>
    <cellStyle name="Porcentagem 3 2 2 2 2 2 2" xfId="8285" xr:uid="{9E8375A2-DFF6-4509-94EF-F4B31D0F5CDD}"/>
    <cellStyle name="Porcentagem 3 2 2 2 2 3" xfId="6189" xr:uid="{BF90C94D-53F4-48AA-95EB-CABDD3EB7447}"/>
    <cellStyle name="Porcentagem 3 2 2 2 3" xfId="3024" xr:uid="{D91C4547-ED3D-466B-AB18-4EF530107AF5}"/>
    <cellStyle name="Porcentagem 3 2 2 2 3 2" xfId="7230" xr:uid="{FD3990AB-8ACE-4A2F-935B-B84D0C2C6CFC}"/>
    <cellStyle name="Porcentagem 3 2 2 2 4" xfId="5134" xr:uid="{1EBA17AA-E831-4D70-B479-D48DF6B96DDB}"/>
    <cellStyle name="Porcentagem 3 2 2 3" xfId="1519" xr:uid="{A09B22F4-D9C8-4539-82BE-9BDB5E8F2CA7}"/>
    <cellStyle name="Porcentagem 3 2 2 3 2" xfId="3625" xr:uid="{3E03CE01-4B60-4F24-9E9B-9286AB485CD8}"/>
    <cellStyle name="Porcentagem 3 2 2 3 2 2" xfId="7831" xr:uid="{2F728906-3B5D-46D3-80E5-A8A1404653E7}"/>
    <cellStyle name="Porcentagem 3 2 2 3 3" xfId="5735" xr:uid="{18E207B1-B518-4835-B6A3-AE1C8368167E}"/>
    <cellStyle name="Porcentagem 3 2 2 4" xfId="2570" xr:uid="{D2CFAA0B-1772-4BEC-B7F1-906D6CF522A1}"/>
    <cellStyle name="Porcentagem 3 2 2 4 2" xfId="6776" xr:uid="{32F98088-247F-4C82-962D-5D628DEC2D21}"/>
    <cellStyle name="Porcentagem 3 2 2 5" xfId="4680" xr:uid="{029A524E-22A2-43AF-9FF7-ED245D2FCA95}"/>
    <cellStyle name="Porcentagem 3 2 3" xfId="678" xr:uid="{CE7FCB22-C2B4-4C28-9E66-A0277AE1448D}"/>
    <cellStyle name="Porcentagem 3 2 3 2" xfId="1747" xr:uid="{E75603B2-C4A8-45EE-8336-C0A0C4FB3244}"/>
    <cellStyle name="Porcentagem 3 2 3 2 2" xfId="3853" xr:uid="{032DEF74-D846-44BF-A902-E3D065632063}"/>
    <cellStyle name="Porcentagem 3 2 3 2 2 2" xfId="8059" xr:uid="{D72CC671-FCBD-4B39-A550-DB204D8BB879}"/>
    <cellStyle name="Porcentagem 3 2 3 2 3" xfId="5963" xr:uid="{017CA483-2A3E-4894-9527-5DDDCDE26FF2}"/>
    <cellStyle name="Porcentagem 3 2 3 3" xfId="2798" xr:uid="{14EF8FE7-174E-4375-AE12-73D7C866B064}"/>
    <cellStyle name="Porcentagem 3 2 3 3 2" xfId="7004" xr:uid="{06BF72B8-336F-47F8-9816-F69C96C1B81D}"/>
    <cellStyle name="Porcentagem 3 2 3 4" xfId="4908" xr:uid="{C35E5657-5D15-49D3-AA3F-BAF67E52B3F6}"/>
    <cellStyle name="Porcentagem 3 2 4" xfId="1134" xr:uid="{A6DEF169-ADA2-4F88-81E0-D967DACDF976}"/>
    <cellStyle name="Porcentagem 3 2 4 2" xfId="2201" xr:uid="{93E6B394-0B02-48AB-B5EF-FEAA3A6E329E}"/>
    <cellStyle name="Porcentagem 3 2 4 2 2" xfId="4307" xr:uid="{4C0DEAF1-945A-4B8C-8C0B-1147EAB946C2}"/>
    <cellStyle name="Porcentagem 3 2 4 2 2 2" xfId="8513" xr:uid="{FD6609D4-C1A9-47F9-A2CF-40AFB8533DEC}"/>
    <cellStyle name="Porcentagem 3 2 4 2 3" xfId="6417" xr:uid="{0E0BE68B-57D4-4303-8515-0F47C572459A}"/>
    <cellStyle name="Porcentagem 3 2 4 3" xfId="3252" xr:uid="{C24772BD-4F05-4C39-A516-6FBDD065EFE2}"/>
    <cellStyle name="Porcentagem 3 2 4 3 2" xfId="7458" xr:uid="{D6F98CB9-22D0-437B-A626-C47570454499}"/>
    <cellStyle name="Porcentagem 3 2 4 4" xfId="5362" xr:uid="{8B4E186F-977A-4A01-8D34-29DFF7FBC8ED}"/>
    <cellStyle name="Porcentagem 3 2 5" xfId="1277" xr:uid="{BC39CB2B-BD31-4BAB-99CD-46F15F8DCB02}"/>
    <cellStyle name="Porcentagem 3 2 5 2" xfId="3392" xr:uid="{1AE3443F-CAFC-483C-ACBF-BDED6A69BB73}"/>
    <cellStyle name="Porcentagem 3 2 5 2 2" xfId="7598" xr:uid="{79255E2B-F6C4-4255-A550-ADC3EC1729AE}"/>
    <cellStyle name="Porcentagem 3 2 5 3" xfId="5502" xr:uid="{FCB80BBD-4240-483E-BAE1-A4DEAFE69C2A}"/>
    <cellStyle name="Porcentagem 3 2 6" xfId="2328" xr:uid="{55ED9C84-6A46-47DD-BDCC-B595E1384570}"/>
    <cellStyle name="Porcentagem 3 2 6 2" xfId="6543" xr:uid="{69DD7EF8-1CE6-411B-9CF3-838632F1C495}"/>
    <cellStyle name="Porcentagem 3 2 7" xfId="4438" xr:uid="{FFAB33ED-D62F-4CEB-BB8B-F307D9B0F8BD}"/>
    <cellStyle name="Porcentagem 3 3" xfId="441" xr:uid="{F388635F-7368-4D9C-BC98-18BCA5B9BA2E}"/>
    <cellStyle name="Porcentagem 3 3 2" xfId="904" xr:uid="{A8E3E42F-08D3-4E11-9EC4-428D4AB758EF}"/>
    <cellStyle name="Porcentagem 3 3 2 2" xfId="1972" xr:uid="{7DAA8C9E-8D24-42CC-94E9-F010809F7861}"/>
    <cellStyle name="Porcentagem 3 3 2 2 2" xfId="4078" xr:uid="{FB24E03B-BD23-4543-9813-ED466FF600D8}"/>
    <cellStyle name="Porcentagem 3 3 2 2 2 2" xfId="8284" xr:uid="{10CAFC42-6587-49CA-A50B-036F4968F33C}"/>
    <cellStyle name="Porcentagem 3 3 2 2 3" xfId="6188" xr:uid="{053E301E-E0CA-44A8-8D48-5EC5D2306F7D}"/>
    <cellStyle name="Porcentagem 3 3 2 3" xfId="3023" xr:uid="{CFD395ED-48F3-431B-8473-3F58EEF31A27}"/>
    <cellStyle name="Porcentagem 3 3 2 3 2" xfId="7229" xr:uid="{AB1A8494-CF86-494C-8A0D-638DDB2023CF}"/>
    <cellStyle name="Porcentagem 3 3 2 4" xfId="5133" xr:uid="{941A787F-0624-4EE2-9BCC-046B37F8ABFA}"/>
    <cellStyle name="Porcentagem 3 3 3" xfId="1518" xr:uid="{27C4E226-32C4-4BA2-A21B-7A96D7D704D5}"/>
    <cellStyle name="Porcentagem 3 3 3 2" xfId="3624" xr:uid="{FC0A44C9-AEE3-4958-8A36-06BC67DD0B9A}"/>
    <cellStyle name="Porcentagem 3 3 3 2 2" xfId="7830" xr:uid="{26EAF191-AE2A-49AC-A76B-C9051D4FBA44}"/>
    <cellStyle name="Porcentagem 3 3 3 3" xfId="5734" xr:uid="{12B1ED91-E124-4B85-BB18-CDA441A4EEB5}"/>
    <cellStyle name="Porcentagem 3 3 4" xfId="2569" xr:uid="{EE5F9A72-DA15-41C1-8C50-D78EF63F9184}"/>
    <cellStyle name="Porcentagem 3 3 4 2" xfId="6775" xr:uid="{C56A7F41-F4F2-4AEF-AA7D-B19C1CB8C62D}"/>
    <cellStyle name="Porcentagem 3 3 5" xfId="4679" xr:uid="{4CE7C3A0-C892-4826-BFA3-FBEFE7276CFD}"/>
    <cellStyle name="Porcentagem 3 4" xfId="677" xr:uid="{FC0E91F1-523E-4303-91CE-3FBB7D88B24F}"/>
    <cellStyle name="Porcentagem 3 4 2" xfId="1746" xr:uid="{26A49B7C-55EA-4715-94B2-3F058F19C02D}"/>
    <cellStyle name="Porcentagem 3 4 2 2" xfId="3852" xr:uid="{927A6AE4-3373-481C-B2AC-14DF05FBA56A}"/>
    <cellStyle name="Porcentagem 3 4 2 2 2" xfId="8058" xr:uid="{82F18EF0-CB09-4939-BDB6-BD21B72C48FE}"/>
    <cellStyle name="Porcentagem 3 4 2 3" xfId="5962" xr:uid="{DA7EED0C-9D0C-4E2A-8474-077FF428F6F6}"/>
    <cellStyle name="Porcentagem 3 4 3" xfId="2797" xr:uid="{72479F7A-2E95-497F-B15D-A93560C0839F}"/>
    <cellStyle name="Porcentagem 3 4 3 2" xfId="7003" xr:uid="{D0DEBDF7-95AE-4C3D-A92D-E1BDDD423FF4}"/>
    <cellStyle name="Porcentagem 3 4 4" xfId="4907" xr:uid="{4951AADB-A540-479F-9F16-2C2CD878EE84}"/>
    <cellStyle name="Porcentagem 3 5" xfId="1133" xr:uid="{39CD9E61-7CC3-4434-8D79-79DB0DAD878F}"/>
    <cellStyle name="Porcentagem 3 5 2" xfId="2200" xr:uid="{2CC318F3-BE81-4901-BFC7-8373DF778DE8}"/>
    <cellStyle name="Porcentagem 3 5 2 2" xfId="4306" xr:uid="{0119A925-9822-4905-AFB6-22D4B9BF491A}"/>
    <cellStyle name="Porcentagem 3 5 2 2 2" xfId="8512" xr:uid="{7F546D01-5658-4A3E-9598-6713FCA0EEEB}"/>
    <cellStyle name="Porcentagem 3 5 2 3" xfId="6416" xr:uid="{069D6843-B379-436E-8AA6-6C1E964D2DF4}"/>
    <cellStyle name="Porcentagem 3 5 3" xfId="3251" xr:uid="{0E8392B9-F339-4D21-AFDA-48272D2474A1}"/>
    <cellStyle name="Porcentagem 3 5 3 2" xfId="7457" xr:uid="{1F5D4124-65C4-41B9-98D8-3480F89AEC15}"/>
    <cellStyle name="Porcentagem 3 5 4" xfId="5361" xr:uid="{3BD6A0DA-C888-4EBF-8909-46A146D24FDF}"/>
    <cellStyle name="Porcentagem 3 6" xfId="1276" xr:uid="{4DE81753-F25C-427A-AA39-4C0F0DB37A7F}"/>
    <cellStyle name="Porcentagem 3 6 2" xfId="3391" xr:uid="{8CF4F753-BF0B-4E3B-B9FC-20B533B0A730}"/>
    <cellStyle name="Porcentagem 3 6 2 2" xfId="7597" xr:uid="{A430D88D-8FC3-41ED-A602-78C39038962B}"/>
    <cellStyle name="Porcentagem 3 6 3" xfId="5501" xr:uid="{B0B4B7ED-6722-4EB3-B37F-F86015AA4585}"/>
    <cellStyle name="Porcentagem 3 7" xfId="1151" xr:uid="{CD0FAA5D-A548-4CA7-85AB-9572A08E996E}"/>
    <cellStyle name="Porcentagem 3 7 2" xfId="3269" xr:uid="{16E65E34-77D3-4B81-8C7D-D19D8D272F5A}"/>
    <cellStyle name="Porcentagem 3 7 2 2" xfId="7475" xr:uid="{172B699C-3092-489F-A479-3D3EF2AE2FD9}"/>
    <cellStyle name="Porcentagem 3 7 3" xfId="5379" xr:uid="{0F029DDB-DF5A-4909-BC93-AAB7EEF24D1E}"/>
    <cellStyle name="Porcentagem 3 8" xfId="2327" xr:uid="{08B5429E-6EE9-4E72-A333-B8625697BF19}"/>
    <cellStyle name="Porcentagem 3 8 2" xfId="6542" xr:uid="{A44F6A91-98C4-4E33-BAC3-18AE9647F4CF}"/>
    <cellStyle name="Porcentagem 3 9" xfId="4437" xr:uid="{321C1C71-4C25-4428-B996-0A1F5A9E2EC4}"/>
    <cellStyle name="Porcentagem 4" xfId="192" xr:uid="{93314A5E-E49C-42E5-A5AA-BECD3B90CCD4}"/>
    <cellStyle name="Porcentagem 4 2" xfId="1278" xr:uid="{554309B4-F174-46AF-B268-8B7F44B61A70}"/>
    <cellStyle name="Porcentagem 4 3" xfId="1158" xr:uid="{D57ADA03-D245-444F-8ABA-8E0AD2F07194}"/>
    <cellStyle name="Porcentagem 4 3 2" xfId="3275" xr:uid="{2B245774-4400-421C-A27C-AD49C8686E76}"/>
    <cellStyle name="Porcentagem 4 3 2 2" xfId="7481" xr:uid="{D9A53194-806B-403F-8053-BD1825871BB5}"/>
    <cellStyle name="Porcentagem 4 3 3" xfId="5385" xr:uid="{C3D3DB36-9A85-456B-9B3C-FB0B05C4F342}"/>
    <cellStyle name="Porcentagem 5" xfId="295" xr:uid="{DF5D9C0E-06D4-4649-8EC0-361F30E265B0}"/>
    <cellStyle name="Porcentagem 5 2" xfId="533" xr:uid="{209BD4F0-8CF2-458F-9C1F-D6A1F78E4E0E}"/>
    <cellStyle name="Porcentagem 5 2 2" xfId="995" xr:uid="{31C09F3E-819C-47A8-B034-B68A7B12E30C}"/>
    <cellStyle name="Porcentagem 5 2 2 2" xfId="2063" xr:uid="{40CFB59F-4D8F-4328-BF2C-D9CDE4467C27}"/>
    <cellStyle name="Porcentagem 5 2 2 2 2" xfId="4169" xr:uid="{A3BE0FFC-EC69-40CB-8B87-B8E154FF93E2}"/>
    <cellStyle name="Porcentagem 5 2 2 2 2 2" xfId="8375" xr:uid="{C19D055D-29E2-45FC-978B-41FE60748184}"/>
    <cellStyle name="Porcentagem 5 2 2 2 3" xfId="6279" xr:uid="{581356B7-BCA7-4382-A985-EEF67AC2C85F}"/>
    <cellStyle name="Porcentagem 5 2 2 3" xfId="3114" xr:uid="{E90A48C4-EDCD-4CEE-AFEF-A48C3A2238CB}"/>
    <cellStyle name="Porcentagem 5 2 2 3 2" xfId="7320" xr:uid="{27B3A064-ED75-4B2C-8987-BBC7A77E8309}"/>
    <cellStyle name="Porcentagem 5 2 2 4" xfId="5224" xr:uid="{9AC1DA27-E326-4296-AB94-DBDEA27D6366}"/>
    <cellStyle name="Porcentagem 5 2 3" xfId="1609" xr:uid="{F3F98721-01A6-4DE7-9441-4181340DE01B}"/>
    <cellStyle name="Porcentagem 5 2 3 2" xfId="3715" xr:uid="{1BEF14C1-F511-4D4D-B3FD-7268FECF5F6C}"/>
    <cellStyle name="Porcentagem 5 2 3 2 2" xfId="7921" xr:uid="{56E06320-6975-49A4-99C1-6AF3E89B200F}"/>
    <cellStyle name="Porcentagem 5 2 3 3" xfId="5825" xr:uid="{4E6E9F87-E364-46BE-981F-08D02266DB80}"/>
    <cellStyle name="Porcentagem 5 2 4" xfId="2660" xr:uid="{EC3CA55F-55B8-4409-897C-01B7B7950F57}"/>
    <cellStyle name="Porcentagem 5 2 4 2" xfId="6866" xr:uid="{1E0426DA-ECE9-4DD2-860D-3C32D2E04A58}"/>
    <cellStyle name="Porcentagem 5 2 5" xfId="4770" xr:uid="{60A56E44-3D5B-47AD-9F70-1A133E388B9A}"/>
    <cellStyle name="Porcentagem 5 3" xfId="762" xr:uid="{15E4BBD9-A27E-4783-BCE2-E2ED74BE44F3}"/>
    <cellStyle name="Porcentagem 5 3 2" xfId="1831" xr:uid="{E5F64CE3-8AAA-4DD0-840D-C6579334E412}"/>
    <cellStyle name="Porcentagem 5 3 2 2" xfId="3937" xr:uid="{B7ACA759-108C-4A1C-A445-B06ED9C1AFA2}"/>
    <cellStyle name="Porcentagem 5 3 2 2 2" xfId="8143" xr:uid="{2AB4F8E6-0F4B-477D-A8AE-085086D02D67}"/>
    <cellStyle name="Porcentagem 5 3 2 3" xfId="6047" xr:uid="{09123053-4249-4435-857A-C4B99369F885}"/>
    <cellStyle name="Porcentagem 5 3 3" xfId="2882" xr:uid="{175A51E2-A3A5-45AC-9182-36104E3770AD}"/>
    <cellStyle name="Porcentagem 5 3 3 2" xfId="7088" xr:uid="{0516AD09-CB6B-464D-BE1C-6EC8D962BDC7}"/>
    <cellStyle name="Porcentagem 5 3 4" xfId="4992" xr:uid="{75F47A93-1BE9-448E-AA37-A74DCEF6AA31}"/>
    <cellStyle name="Porcentagem 5 4" xfId="1376" xr:uid="{2C1559B8-5EB7-4512-8F1F-D41BF43EC57F}"/>
    <cellStyle name="Porcentagem 5 4 2" xfId="3482" xr:uid="{BB13C7EA-A797-4ADF-A7F1-A7269FAA86B7}"/>
    <cellStyle name="Porcentagem 5 4 2 2" xfId="7688" xr:uid="{859B3335-35C7-4FCD-82C7-28AD889FCDE3}"/>
    <cellStyle name="Porcentagem 5 4 3" xfId="5592" xr:uid="{35A99595-B0F0-464E-82A3-A1257E68C173}"/>
    <cellStyle name="Porcentagem 5 5" xfId="2427" xr:uid="{9022DE2E-82F8-4028-89BD-D20849115040}"/>
    <cellStyle name="Porcentagem 5 5 2" xfId="6633" xr:uid="{E7BBBAD9-C5E8-4D93-95F5-2A6FD1D2A858}"/>
    <cellStyle name="Porcentagem 5 6" xfId="4537" xr:uid="{A9A07B56-E000-414A-88E4-DEBE55DC1A1D}"/>
    <cellStyle name="Porcentagem 6" xfId="298" xr:uid="{5BC326AD-5713-41F4-B41C-C437C0C65763}"/>
    <cellStyle name="Porcentagem 6 2" xfId="536" xr:uid="{2CC4052B-C36E-464F-BF42-18889BAC4E81}"/>
    <cellStyle name="Porcentagem 6 2 2" xfId="998" xr:uid="{84C5176F-CC23-4012-B3CF-98964FC72FA8}"/>
    <cellStyle name="Porcentagem 6 2 2 2" xfId="2066" xr:uid="{5C787412-1FE1-4FAB-A5E3-76D02EEDAB85}"/>
    <cellStyle name="Porcentagem 6 2 2 2 2" xfId="4172" xr:uid="{DF7AE09D-1E2A-4F51-8A37-D7945A24B15A}"/>
    <cellStyle name="Porcentagem 6 2 2 2 2 2" xfId="8378" xr:uid="{E098C078-EB0C-456C-8A20-A54A4216CC5A}"/>
    <cellStyle name="Porcentagem 6 2 2 2 3" xfId="6282" xr:uid="{BAE45A6D-C9EF-4657-880E-AC3F77987FD1}"/>
    <cellStyle name="Porcentagem 6 2 2 3" xfId="3117" xr:uid="{CF0002C4-07C1-4F3C-BFCD-DB8E74378581}"/>
    <cellStyle name="Porcentagem 6 2 2 3 2" xfId="7323" xr:uid="{B282F6A3-AAAB-414C-97F3-1514AB4A9AEC}"/>
    <cellStyle name="Porcentagem 6 2 2 4" xfId="5227" xr:uid="{A587A0BB-E9D3-43E0-B629-58C8AE8FF65E}"/>
    <cellStyle name="Porcentagem 6 2 3" xfId="1612" xr:uid="{21D45693-4835-4953-B637-605F15D32121}"/>
    <cellStyle name="Porcentagem 6 2 3 2" xfId="3718" xr:uid="{8D5B5D80-A018-4D22-8CB6-D0884A79F0F8}"/>
    <cellStyle name="Porcentagem 6 2 3 2 2" xfId="7924" xr:uid="{30B94018-21DC-4E70-A57F-8352F619B333}"/>
    <cellStyle name="Porcentagem 6 2 3 3" xfId="5828" xr:uid="{A226EA5F-4AD2-4538-888F-29844EFB87DC}"/>
    <cellStyle name="Porcentagem 6 2 4" xfId="2663" xr:uid="{04E7AB59-4C6A-4A4F-9E48-58D88180E5E1}"/>
    <cellStyle name="Porcentagem 6 2 4 2" xfId="6869" xr:uid="{20BC93CB-55A0-4903-9563-ADF5B68FD550}"/>
    <cellStyle name="Porcentagem 6 2 5" xfId="4773" xr:uid="{89A50E29-341C-4401-9813-4E8816023C0D}"/>
    <cellStyle name="Porcentagem 6 3" xfId="765" xr:uid="{039D732D-315D-4BE0-8463-376DEC6D741F}"/>
    <cellStyle name="Porcentagem 6 3 2" xfId="1834" xr:uid="{E0EF4994-41D9-470B-BF61-C11ABE031E61}"/>
    <cellStyle name="Porcentagem 6 3 2 2" xfId="3940" xr:uid="{4A78FD74-4DA3-437C-A2CC-A1F3D1C88B9D}"/>
    <cellStyle name="Porcentagem 6 3 2 2 2" xfId="8146" xr:uid="{8E48C977-7216-41E0-BA4E-48D1BA0E7ED8}"/>
    <cellStyle name="Porcentagem 6 3 2 3" xfId="6050" xr:uid="{A888E3BB-11E0-4F67-8BE1-9C778FD2F9A7}"/>
    <cellStyle name="Porcentagem 6 3 3" xfId="2885" xr:uid="{D1800F4A-5F7D-4A4D-BF78-95951ECD4C9D}"/>
    <cellStyle name="Porcentagem 6 3 3 2" xfId="7091" xr:uid="{05386F57-4336-4099-8295-8807FA967CBD}"/>
    <cellStyle name="Porcentagem 6 3 4" xfId="4995" xr:uid="{E973A220-765D-4A63-9ED4-B22F1F684F62}"/>
    <cellStyle name="Porcentagem 6 4" xfId="1379" xr:uid="{A4A08359-E217-445F-98CB-87FC92436FA8}"/>
    <cellStyle name="Porcentagem 6 4 2" xfId="3485" xr:uid="{8C909B9E-8EDE-4922-A3B7-67501E71D96C}"/>
    <cellStyle name="Porcentagem 6 4 2 2" xfId="7691" xr:uid="{4A4925B5-84F8-4C89-9676-D1AC2F5FB2D3}"/>
    <cellStyle name="Porcentagem 6 4 3" xfId="5595" xr:uid="{47EB6A16-C5E3-4F96-A652-B01DD2F63388}"/>
    <cellStyle name="Porcentagem 6 5" xfId="2430" xr:uid="{E98C14EF-D8C6-415A-872E-07F893FFA292}"/>
    <cellStyle name="Porcentagem 6 5 2" xfId="6636" xr:uid="{3A3FBFC5-A360-43E3-B061-CAB96C6E9928}"/>
    <cellStyle name="Porcentagem 6 6" xfId="4540" xr:uid="{22096691-2867-48B7-AC0C-EBAA34119A6B}"/>
    <cellStyle name="Porcentagem 7" xfId="339" xr:uid="{49018C94-4034-4AB9-B712-4B45DD0D5BAF}"/>
    <cellStyle name="Porcentagem 8" xfId="567" xr:uid="{5B00001A-0E9F-4C19-B103-0C73A16E1415}"/>
    <cellStyle name="Porcentagem 8 2" xfId="1028" xr:uid="{A4087E23-D507-40AE-B8FB-9AE3B5DD957E}"/>
    <cellStyle name="Porcentagem 8 2 2" xfId="2095" xr:uid="{EF41A530-D90B-4C3A-B15F-D154B154F576}"/>
    <cellStyle name="Porcentagem 8 2 2 2" xfId="4201" xr:uid="{162EFA9D-4263-4677-A865-1F01A9DF1C8F}"/>
    <cellStyle name="Porcentagem 8 2 2 2 2" xfId="8407" xr:uid="{DF859810-2636-4DA9-B84E-91FFD940DDE3}"/>
    <cellStyle name="Porcentagem 8 2 2 3" xfId="6311" xr:uid="{86468F13-0850-418E-A6CB-BB47CB52B02D}"/>
    <cellStyle name="Porcentagem 8 2 3" xfId="3146" xr:uid="{8775B9D5-2AFB-4EC4-81ED-291FF7DEF217}"/>
    <cellStyle name="Porcentagem 8 2 3 2" xfId="7352" xr:uid="{8A326C16-BA17-4B1B-ACD5-65990CBABDC5}"/>
    <cellStyle name="Porcentagem 8 2 4" xfId="5256" xr:uid="{B4270F1C-A106-4E32-990A-93DD560370F7}"/>
    <cellStyle name="Porcentagem 8 3" xfId="1641" xr:uid="{C6BDFEDE-6239-418C-B4AC-04A3A4268D06}"/>
    <cellStyle name="Porcentagem 8 3 2" xfId="3747" xr:uid="{9EFC5209-830A-4F6D-A530-56118CD82DF3}"/>
    <cellStyle name="Porcentagem 8 3 2 2" xfId="7953" xr:uid="{B7FA81D6-080F-40DE-BE11-D90DD6522D43}"/>
    <cellStyle name="Porcentagem 8 3 3" xfId="5857" xr:uid="{D11E3782-9F20-4200-B125-00425A173B74}"/>
    <cellStyle name="Porcentagem 8 4" xfId="2692" xr:uid="{C156477A-56C3-4A8F-B2E8-CD1B99E2B828}"/>
    <cellStyle name="Porcentagem 8 4 2" xfId="6898" xr:uid="{213C7389-E989-45D8-8B4F-D41D0888C2E5}"/>
    <cellStyle name="Porcentagem 8 5" xfId="4802" xr:uid="{071CB346-A653-4008-AE51-8906338B5FE9}"/>
    <cellStyle name="Porcentagem 9" xfId="2225" xr:uid="{5F4E3AD2-1ECD-4655-A431-C04697C176ED}"/>
    <cellStyle name="Separador de milhares 17" xfId="7" xr:uid="{00000000-0005-0000-0000-000006000000}"/>
    <cellStyle name="Separador de milhares 17 2" xfId="67" xr:uid="{2C3D5453-82A2-406A-90EE-166C41243110}"/>
    <cellStyle name="Separador de milhares 17 2 2" xfId="342" xr:uid="{4A99161F-A205-415A-9B0B-E42A1C8B4213}"/>
    <cellStyle name="Separador de milhares 17 2 2 2" xfId="805" xr:uid="{0962D94B-1DDF-4C80-A3F3-059F78AE36FA}"/>
    <cellStyle name="Separador de milhares 17 2 2 2 2" xfId="1873" xr:uid="{FF1C4E35-C511-47E3-B89C-861FB2BB9D00}"/>
    <cellStyle name="Separador de milhares 17 2 2 2 2 2" xfId="3979" xr:uid="{47C12B44-5A45-499F-AD85-CA51468FF5DF}"/>
    <cellStyle name="Separador de milhares 17 2 2 2 2 2 2" xfId="8185" xr:uid="{953884A1-D1E6-41AC-8019-8AF59B38EC32}"/>
    <cellStyle name="Separador de milhares 17 2 2 2 2 3" xfId="6089" xr:uid="{80ADABDF-9AF8-4067-A005-BC8A7D28C9E9}"/>
    <cellStyle name="Separador de milhares 17 2 2 2 3" xfId="2924" xr:uid="{AAF10346-2202-4D57-B777-29CAACF3C922}"/>
    <cellStyle name="Separador de milhares 17 2 2 2 3 2" xfId="7130" xr:uid="{1C105AE8-0332-4A5A-A406-61A0EB4DAEAD}"/>
    <cellStyle name="Separador de milhares 17 2 2 2 4" xfId="5034" xr:uid="{4D360815-702C-4925-B630-ADAB06505E78}"/>
    <cellStyle name="Separador de milhares 17 2 2 3" xfId="1419" xr:uid="{AF9E85D3-4D7C-4AFA-BDA5-DCE725746E94}"/>
    <cellStyle name="Separador de milhares 17 2 2 3 2" xfId="3525" xr:uid="{5553EF77-1F80-40B3-9A8D-C95E800B50AD}"/>
    <cellStyle name="Separador de milhares 17 2 2 3 2 2" xfId="7731" xr:uid="{46E46646-243A-4560-AAC3-537A47155311}"/>
    <cellStyle name="Separador de milhares 17 2 2 3 3" xfId="5635" xr:uid="{3576B1F0-8554-4340-857F-A8C2A07200C1}"/>
    <cellStyle name="Separador de milhares 17 2 2 4" xfId="2470" xr:uid="{5FBFEBDF-BC51-4A61-BEDE-30D589B11F17}"/>
    <cellStyle name="Separador de milhares 17 2 2 4 2" xfId="6676" xr:uid="{D2CEAD08-E1F6-4C59-AE2B-602662CA8490}"/>
    <cellStyle name="Separador de milhares 17 2 2 5" xfId="4580" xr:uid="{F53661CD-2F1C-4208-8021-39012FEE6B7F}"/>
    <cellStyle name="Separador de milhares 17 2 3" xfId="1177" xr:uid="{FD34811A-69F7-4AE2-9F92-FDC91B6860DD}"/>
    <cellStyle name="Separador de milhares 17 2 3 2" xfId="3292" xr:uid="{A434D31C-A673-4A22-A289-D4B9E51933F7}"/>
    <cellStyle name="Separador de milhares 17 2 3 2 2" xfId="7498" xr:uid="{A40944A4-9774-46CE-88E1-6F9A7AE55F10}"/>
    <cellStyle name="Separador de milhares 17 2 3 3" xfId="5402" xr:uid="{B881E6F9-6FF1-4D71-8CB0-6B5190F983EB}"/>
    <cellStyle name="Separador de milhares 17 2 4" xfId="2228" xr:uid="{6F54FCFF-3C5E-4D76-9539-F536E9FEC91B}"/>
    <cellStyle name="Separador de milhares 17 2 4 2" xfId="6443" xr:uid="{359143B4-BD2B-479F-9120-37344A761003}"/>
    <cellStyle name="Separador de milhares 17 2 5" xfId="4338" xr:uid="{E180A8BC-144F-47FA-9909-448E80D6C2ED}"/>
    <cellStyle name="Separador de milhares 17 3" xfId="341" xr:uid="{E520681D-5978-4EFA-83C7-FA77B47E8516}"/>
    <cellStyle name="Separador de milhares 17 3 2" xfId="804" xr:uid="{92D86706-5421-4EC8-8F60-16EC3C969B83}"/>
    <cellStyle name="Separador de milhares 17 3 2 2" xfId="1872" xr:uid="{4C39A023-A22D-4213-9C2F-847FA2B408B7}"/>
    <cellStyle name="Separador de milhares 17 3 2 2 2" xfId="3978" xr:uid="{1EF3AF08-37D8-4C3C-A3AA-177EAC298DE7}"/>
    <cellStyle name="Separador de milhares 17 3 2 2 2 2" xfId="8184" xr:uid="{05220E78-8EFC-455F-91A2-35FFC86F0C59}"/>
    <cellStyle name="Separador de milhares 17 3 2 2 3" xfId="6088" xr:uid="{4E7C9880-A794-4600-BE34-BA8648707C6C}"/>
    <cellStyle name="Separador de milhares 17 3 2 3" xfId="2923" xr:uid="{87FC5FD0-644F-46F7-BEC3-7D19343C991C}"/>
    <cellStyle name="Separador de milhares 17 3 2 3 2" xfId="7129" xr:uid="{8694CB88-8CA1-409C-A501-380E7A7C1DF8}"/>
    <cellStyle name="Separador de milhares 17 3 2 4" xfId="5033" xr:uid="{5FE1F136-D6DD-45B9-BC47-0BB9EA5845C5}"/>
    <cellStyle name="Separador de milhares 17 3 3" xfId="1418" xr:uid="{02C615DA-EF2B-44C5-8F3C-CA19DBDF0354}"/>
    <cellStyle name="Separador de milhares 17 3 3 2" xfId="3524" xr:uid="{C02036A6-1A6D-4D8C-B6ED-CB2C91382609}"/>
    <cellStyle name="Separador de milhares 17 3 3 2 2" xfId="7730" xr:uid="{74422BEF-2B56-425F-A004-0FEA891B8E18}"/>
    <cellStyle name="Separador de milhares 17 3 3 3" xfId="5634" xr:uid="{0C237ABF-DC4B-4700-BEBF-F7D1F02D8C80}"/>
    <cellStyle name="Separador de milhares 17 3 4" xfId="2469" xr:uid="{E9F15930-6903-4A42-BC55-D11BD71BE56B}"/>
    <cellStyle name="Separador de milhares 17 3 4 2" xfId="6675" xr:uid="{63551685-0A79-4A65-A425-68DF7AC432FF}"/>
    <cellStyle name="Separador de milhares 17 3 5" xfId="4579" xr:uid="{C021A183-94F6-4E49-8F22-E0CBEC437ED4}"/>
    <cellStyle name="Separador de milhares 17 4" xfId="19" xr:uid="{8BAD1073-6363-4A5A-992B-0C52D6CC0C66}"/>
    <cellStyle name="Separador de milhares 17 4 2" xfId="443" xr:uid="{04A897BE-8E90-42E3-A8EB-F51D18E4B513}"/>
    <cellStyle name="Separador de milhares 17 4 2 2" xfId="906" xr:uid="{87082940-E515-4D29-9FCF-986FE5A49C28}"/>
    <cellStyle name="Separador de milhares 17 4 2 2 2" xfId="1974" xr:uid="{FE001988-8D17-4802-84A0-20755E7A28A1}"/>
    <cellStyle name="Separador de milhares 17 4 2 2 2 2" xfId="4080" xr:uid="{C9D48678-8E9D-449C-992A-D80EFBE5D932}"/>
    <cellStyle name="Separador de milhares 17 4 2 2 2 2 2" xfId="8286" xr:uid="{81BB2235-A7DB-4CCB-A30C-8CB7C29CDB5A}"/>
    <cellStyle name="Separador de milhares 17 4 2 2 2 3" xfId="6190" xr:uid="{790E651B-EDCC-45BE-A472-81BCF788FC4F}"/>
    <cellStyle name="Separador de milhares 17 4 2 2 3" xfId="3025" xr:uid="{DAAA727B-824E-4CEE-A834-42C2E43852F1}"/>
    <cellStyle name="Separador de milhares 17 4 2 2 3 2" xfId="7231" xr:uid="{970F6021-9943-4084-B916-E3ADD228DFEF}"/>
    <cellStyle name="Separador de milhares 17 4 2 2 4" xfId="5135" xr:uid="{8734633F-FC22-43DB-AC6E-5A0B766E6B60}"/>
    <cellStyle name="Separador de milhares 17 4 2 3" xfId="1520" xr:uid="{129AB703-C841-4D2B-80EB-06192D81BC69}"/>
    <cellStyle name="Separador de milhares 17 4 2 3 2" xfId="3626" xr:uid="{8FA379D3-89C1-4275-B95C-55DD4144F80F}"/>
    <cellStyle name="Separador de milhares 17 4 2 3 2 2" xfId="7832" xr:uid="{F61E322E-C9B0-41B6-AEF5-2488E3839148}"/>
    <cellStyle name="Separador de milhares 17 4 2 3 3" xfId="5736" xr:uid="{17758492-A745-4D34-8EC1-F5B294F5ACF1}"/>
    <cellStyle name="Separador de milhares 17 4 2 4" xfId="2571" xr:uid="{10982719-B83A-4EDE-A68C-840FB733DD46}"/>
    <cellStyle name="Separador de milhares 17 4 2 4 2" xfId="6777" xr:uid="{FD6FCFA3-C849-4441-B986-8578CF8D940F}"/>
    <cellStyle name="Separador de milhares 17 4 2 5" xfId="4681" xr:uid="{A8F04472-43E7-41A7-A6A7-371114814BA8}"/>
    <cellStyle name="Separador de milhares 17 4 3" xfId="1279" xr:uid="{AC310048-A709-4DB7-8607-A7DA385EC387}"/>
    <cellStyle name="Separador de milhares 17 4 3 2" xfId="3393" xr:uid="{2D42C666-8FA4-4FAE-A38D-1C0F9679D684}"/>
    <cellStyle name="Separador de milhares 17 4 3 2 2" xfId="7599" xr:uid="{3664ACD4-F3B2-4F7F-9521-64F2D63DFCF8}"/>
    <cellStyle name="Separador de milhares 17 4 3 3" xfId="5503" xr:uid="{982450DB-0B24-47DD-B60F-52C697726D75}"/>
    <cellStyle name="Separador de milhares 17 4 4" xfId="2329" xr:uid="{0A4CB19F-83D5-4392-9E4B-9AC3D0B825A0}"/>
    <cellStyle name="Separador de milhares 17 4 4 2" xfId="6544" xr:uid="{D34B6770-929E-4D5E-A706-B79DC2A0B432}"/>
    <cellStyle name="Separador de milhares 17 4 5" xfId="4439" xr:uid="{AFC9003E-4929-411E-8DF2-E9D788C1C0F5}"/>
    <cellStyle name="Separador de milhares 17 4 6" xfId="193" xr:uid="{A601C403-EAD0-42CE-9F53-EF28AA1F92AA}"/>
    <cellStyle name="Separador de milhares 17 4 7" xfId="32" xr:uid="{E88724E9-6167-4AAF-8354-D8C211ACA6E5}"/>
    <cellStyle name="Separador de milhares 17 5" xfId="1176" xr:uid="{11033CEC-7A0B-4249-865A-37F6F0417B5C}"/>
    <cellStyle name="Separador de milhares 17 5 2" xfId="3291" xr:uid="{1F6D7A02-71C5-4E6F-A78B-2D809E119944}"/>
    <cellStyle name="Separador de milhares 17 5 2 2" xfId="7497" xr:uid="{4D9A0250-7853-4007-B1D3-9A787DF106E9}"/>
    <cellStyle name="Separador de milhares 17 5 3" xfId="5401" xr:uid="{B3AA2BC1-7ACB-4713-835B-4CE0004A2F1F}"/>
    <cellStyle name="Separador de milhares 17 6" xfId="2227" xr:uid="{91D3F736-BE57-4DED-ADCA-8A319939FC22}"/>
    <cellStyle name="Separador de milhares 17 6 2" xfId="6442" xr:uid="{489AD41A-ED0E-4C1E-AE6D-F59353D8D7D8}"/>
    <cellStyle name="Separador de milhares 17 7" xfId="4337" xr:uid="{7B780462-64E2-4F94-BDF9-0561843234DC}"/>
    <cellStyle name="Separador de milhares 17 8" xfId="66" xr:uid="{0DAF99A6-8F38-4DE7-BD60-5DE322B98144}"/>
    <cellStyle name="Separador de milhares 19" xfId="21" xr:uid="{84BCBC98-6A15-49B2-821E-2FF457B9347A}"/>
    <cellStyle name="Separador de milhares 19 2" xfId="68" xr:uid="{81D967AF-5091-4175-AC42-40E254E30F28}"/>
    <cellStyle name="Separador de milhares 19 2 2" xfId="343" xr:uid="{621516FD-18AD-41DE-A2E2-154B2E7EF65A}"/>
    <cellStyle name="Separador de milhares 19 2 2 2" xfId="806" xr:uid="{F53BCB5F-9CFC-4917-B481-39818A614E9B}"/>
    <cellStyle name="Separador de milhares 19 2 2 2 2" xfId="1874" xr:uid="{DB8367E9-BD2B-4593-881E-12A6F2567380}"/>
    <cellStyle name="Separador de milhares 19 2 2 2 2 2" xfId="3980" xr:uid="{8E464CE0-C1F7-40B9-98E7-5081823514B0}"/>
    <cellStyle name="Separador de milhares 19 2 2 2 2 2 2" xfId="8186" xr:uid="{AC3C2B7E-3D5C-4194-8907-CF55797FFEA0}"/>
    <cellStyle name="Separador de milhares 19 2 2 2 2 3" xfId="6090" xr:uid="{11060146-2104-4B6B-B53E-D35D86F937FD}"/>
    <cellStyle name="Separador de milhares 19 2 2 2 3" xfId="2925" xr:uid="{D5331FE5-7E98-435E-AB9E-61499F5FC805}"/>
    <cellStyle name="Separador de milhares 19 2 2 2 3 2" xfId="7131" xr:uid="{F067DFAC-BA40-431B-BFCC-25134733524A}"/>
    <cellStyle name="Separador de milhares 19 2 2 2 4" xfId="5035" xr:uid="{89CE256C-6D29-49D5-9856-688F052173A0}"/>
    <cellStyle name="Separador de milhares 19 2 2 3" xfId="1420" xr:uid="{C42FAAC5-0A77-4CAD-B290-091570E127D0}"/>
    <cellStyle name="Separador de milhares 19 2 2 3 2" xfId="3526" xr:uid="{12E24141-6868-4121-A30C-3DD6DB37D9BC}"/>
    <cellStyle name="Separador de milhares 19 2 2 3 2 2" xfId="7732" xr:uid="{73161C98-2951-462D-A376-73FCFD10B871}"/>
    <cellStyle name="Separador de milhares 19 2 2 3 3" xfId="5636" xr:uid="{11056CC3-9C2B-419C-AA80-F5549AB6D895}"/>
    <cellStyle name="Separador de milhares 19 2 2 4" xfId="2471" xr:uid="{A338121A-8750-4B55-BB6A-FFD334A5AB27}"/>
    <cellStyle name="Separador de milhares 19 2 2 4 2" xfId="6677" xr:uid="{80BE4EDB-FA6C-47D1-9ECC-6DD1D752E523}"/>
    <cellStyle name="Separador de milhares 19 2 2 5" xfId="4581" xr:uid="{60BC10AF-19BE-4CFC-927B-C6BA391158A9}"/>
    <cellStyle name="Separador de milhares 19 2 3" xfId="1178" xr:uid="{7985FF09-DD5B-4270-8A73-5953E090C065}"/>
    <cellStyle name="Separador de milhares 19 2 3 2" xfId="3293" xr:uid="{2C6BECD2-AD4C-45E1-9733-E7573AD1201C}"/>
    <cellStyle name="Separador de milhares 19 2 3 2 2" xfId="7499" xr:uid="{877C70FB-17CD-4093-8259-0AC24E734BBE}"/>
    <cellStyle name="Separador de milhares 19 2 3 3" xfId="5403" xr:uid="{13F4F36E-241C-48D7-B719-25CB3275C28A}"/>
    <cellStyle name="Separador de milhares 19 2 4" xfId="2229" xr:uid="{32F9AF54-F037-476D-B9AA-C2B09FAF5BF1}"/>
    <cellStyle name="Separador de milhares 19 2 4 2" xfId="6444" xr:uid="{0DED9B6D-55E0-43CF-9637-83F7C0F1925D}"/>
    <cellStyle name="Separador de milhares 19 2 5" xfId="4339" xr:uid="{B98371FF-A061-46D8-BEB0-3B4251B4AEFC}"/>
    <cellStyle name="Separador de milhares 19 3" xfId="195" xr:uid="{10EB95B5-417C-45F1-A0B4-9EC89B52FB16}"/>
    <cellStyle name="Separador de milhares 19 3 2" xfId="445" xr:uid="{3A10480F-982E-47AC-AC8E-FA17177DEE22}"/>
    <cellStyle name="Separador de milhares 19 3 2 2" xfId="908" xr:uid="{62C8F04E-280F-4C83-A769-4E4B5ED412F8}"/>
    <cellStyle name="Separador de milhares 19 3 2 2 2" xfId="1976" xr:uid="{A6792EDF-DD6F-4CDC-A0F7-6813EE642B63}"/>
    <cellStyle name="Separador de milhares 19 3 2 2 2 2" xfId="4082" xr:uid="{9102183A-BEAE-4737-850B-64EB7B3B4B2A}"/>
    <cellStyle name="Separador de milhares 19 3 2 2 2 2 2" xfId="8288" xr:uid="{3ED03BE8-CB31-4AC1-BE51-D2CE5DC1DFCF}"/>
    <cellStyle name="Separador de milhares 19 3 2 2 2 3" xfId="6192" xr:uid="{85399F30-AAD8-4CC9-99B0-47E6B2F68008}"/>
    <cellStyle name="Separador de milhares 19 3 2 2 3" xfId="3027" xr:uid="{151CD2D8-2A56-417A-BDDF-3189E5FACEE0}"/>
    <cellStyle name="Separador de milhares 19 3 2 2 3 2" xfId="7233" xr:uid="{E79E9CFB-C76F-46FF-BE9E-2569B0417466}"/>
    <cellStyle name="Separador de milhares 19 3 2 2 4" xfId="5137" xr:uid="{4CA1C58D-52EC-4A0E-8F92-CAE37250DD86}"/>
    <cellStyle name="Separador de milhares 19 3 2 3" xfId="1522" xr:uid="{55B2C5DE-3320-47FE-9203-A60B1BABA8B5}"/>
    <cellStyle name="Separador de milhares 19 3 2 3 2" xfId="3628" xr:uid="{F7031325-EFE8-4C55-ADF7-7157C8B767ED}"/>
    <cellStyle name="Separador de milhares 19 3 2 3 2 2" xfId="7834" xr:uid="{01E0A80C-D8AB-47B6-9692-64A1F765E780}"/>
    <cellStyle name="Separador de milhares 19 3 2 3 3" xfId="5738" xr:uid="{DEAD91C5-0EA0-4E8C-A928-DAD11C6F3096}"/>
    <cellStyle name="Separador de milhares 19 3 2 4" xfId="2573" xr:uid="{F42327BB-BC4F-472A-AB28-1BEBA79087FC}"/>
    <cellStyle name="Separador de milhares 19 3 2 4 2" xfId="6779" xr:uid="{43E47CCA-D62D-4131-B38B-773E43591FCF}"/>
    <cellStyle name="Separador de milhares 19 3 2 5" xfId="4683" xr:uid="{56BDBFEF-D951-4762-9512-CAD8342FB912}"/>
    <cellStyle name="Separador de milhares 19 3 3" xfId="1281" xr:uid="{F1A17557-C564-4816-83FC-75E8CD4E047F}"/>
    <cellStyle name="Separador de milhares 19 3 3 2" xfId="3395" xr:uid="{DFFC2CDB-E1C8-4766-82F5-D188892AB87A}"/>
    <cellStyle name="Separador de milhares 19 3 3 2 2" xfId="7601" xr:uid="{85DA2051-D60C-4C95-82E2-BE0AC84CC645}"/>
    <cellStyle name="Separador de milhares 19 3 3 3" xfId="5505" xr:uid="{C20CDAF2-E6CA-430D-8613-137D918FEFF8}"/>
    <cellStyle name="Separador de milhares 19 3 4" xfId="2331" xr:uid="{E3B94733-25B1-4719-8F00-69FED6115DF4}"/>
    <cellStyle name="Separador de milhares 19 3 4 2" xfId="6546" xr:uid="{B211A2B3-ECB7-41AC-81C3-5F70CB4042FD}"/>
    <cellStyle name="Separador de milhares 19 3 5" xfId="4441" xr:uid="{8078D46E-8AFB-493E-9571-245E27974642}"/>
    <cellStyle name="Separador de milhares 19 4" xfId="444" xr:uid="{E6235591-9A42-4760-AD85-6F940D7D7B31}"/>
    <cellStyle name="Separador de milhares 19 4 2" xfId="907" xr:uid="{441DE737-BCA8-40A5-98EF-43447F1304D4}"/>
    <cellStyle name="Separador de milhares 19 4 2 2" xfId="1975" xr:uid="{4BAB634F-176A-4217-BF83-FA3DD1A73E65}"/>
    <cellStyle name="Separador de milhares 19 4 2 2 2" xfId="4081" xr:uid="{523984BC-EBDE-48C7-9221-9A488BF839EE}"/>
    <cellStyle name="Separador de milhares 19 4 2 2 2 2" xfId="8287" xr:uid="{85016DB2-87C9-49D5-9110-2F190C768921}"/>
    <cellStyle name="Separador de milhares 19 4 2 2 3" xfId="6191" xr:uid="{99A421B5-4476-4637-A90E-78DE0E4B2A1A}"/>
    <cellStyle name="Separador de milhares 19 4 2 3" xfId="3026" xr:uid="{3FC98DCB-55FB-402F-A2B0-9ADBC6B9BE91}"/>
    <cellStyle name="Separador de milhares 19 4 2 3 2" xfId="7232" xr:uid="{E04AD2FE-5E52-4FE7-9177-1F46FDCF3764}"/>
    <cellStyle name="Separador de milhares 19 4 2 4" xfId="5136" xr:uid="{B959CED9-C094-4610-AA57-408731B9D5C7}"/>
    <cellStyle name="Separador de milhares 19 4 3" xfId="1521" xr:uid="{CB0E2146-FA6D-4BF2-BDF2-2D8C753D77A4}"/>
    <cellStyle name="Separador de milhares 19 4 3 2" xfId="3627" xr:uid="{EFCD7B5D-3168-47A4-8C36-12C20FD6FDAC}"/>
    <cellStyle name="Separador de milhares 19 4 3 2 2" xfId="7833" xr:uid="{A321ED7F-F9D5-48DC-8A38-7207658AA61A}"/>
    <cellStyle name="Separador de milhares 19 4 3 3" xfId="5737" xr:uid="{7D7FC2BF-02F9-4D02-B514-11E8EA94AA0A}"/>
    <cellStyle name="Separador de milhares 19 4 4" xfId="2572" xr:uid="{636010C2-04DE-49EB-992C-87729222935E}"/>
    <cellStyle name="Separador de milhares 19 4 4 2" xfId="6778" xr:uid="{B6EE43AE-E49B-4FFD-AB37-B6D68F258409}"/>
    <cellStyle name="Separador de milhares 19 4 5" xfId="4682" xr:uid="{F5DA97E4-4A3F-44EE-BF45-CA3D10716B96}"/>
    <cellStyle name="Separador de milhares 19 5" xfId="1280" xr:uid="{4C8D5EAD-994E-48F3-B804-3DA30F8E8BEF}"/>
    <cellStyle name="Separador de milhares 19 5 2" xfId="3394" xr:uid="{FDC28C66-B123-4CC8-963B-9303417B22BF}"/>
    <cellStyle name="Separador de milhares 19 5 2 2" xfId="7600" xr:uid="{E83AC62F-AE07-4BEC-BFFA-5547185DC7B6}"/>
    <cellStyle name="Separador de milhares 19 5 3" xfId="5504" xr:uid="{179EC617-1C51-4BFD-8908-BE16DD731571}"/>
    <cellStyle name="Separador de milhares 19 6" xfId="2330" xr:uid="{1D8EF5EA-6219-4DE1-B394-FA78BC868E98}"/>
    <cellStyle name="Separador de milhares 19 6 2" xfId="6545" xr:uid="{1DF61AAE-A2D0-48DF-914B-6E4056E052FB}"/>
    <cellStyle name="Separador de milhares 19 7" xfId="4440" xr:uid="{5B7AAB0C-2671-416C-98FC-129380670D26}"/>
    <cellStyle name="Separador de milhares 19 8" xfId="194" xr:uid="{A51F40D3-650D-4E6D-9D83-B8A2DB07939D}"/>
    <cellStyle name="Separador de milhares 19 9" xfId="33" xr:uid="{DB0C4852-AF46-49B0-9915-F6A55ACC69D3}"/>
    <cellStyle name="Separador de milhares 2" xfId="196" xr:uid="{8C1D2EF4-7859-4812-BC6F-C1C814C743C0}"/>
    <cellStyle name="Separador de milhares 2 10" xfId="197" xr:uid="{F04FC16B-1865-4FC9-BFC6-05404989EE0B}"/>
    <cellStyle name="Separador de milhares 2 10 2" xfId="198" xr:uid="{766D91D3-C60B-495E-A0FD-DF12053D47B0}"/>
    <cellStyle name="Separador de milhares 2 10 2 2" xfId="448" xr:uid="{133D390D-3E5B-4946-A286-58266A5CBB18}"/>
    <cellStyle name="Separador de milhares 2 10 2 2 2" xfId="911" xr:uid="{065645D2-8481-487F-8328-7FE7CAC4C66C}"/>
    <cellStyle name="Separador de milhares 2 10 2 2 2 2" xfId="1979" xr:uid="{219998CF-92AC-40D2-905C-860B6207A415}"/>
    <cellStyle name="Separador de milhares 2 10 2 2 2 2 2" xfId="4085" xr:uid="{50243A66-270C-4E83-AC0F-02C5F807E875}"/>
    <cellStyle name="Separador de milhares 2 10 2 2 2 2 2 2" xfId="8291" xr:uid="{B504B1AD-D6D9-491C-A6A5-AC85D159D2F1}"/>
    <cellStyle name="Separador de milhares 2 10 2 2 2 2 3" xfId="6195" xr:uid="{6A8B0B9C-C241-4D02-BACB-71E73047B354}"/>
    <cellStyle name="Separador de milhares 2 10 2 2 2 3" xfId="3030" xr:uid="{B60D2E6A-EB7E-4742-92F6-32FC1235E6C1}"/>
    <cellStyle name="Separador de milhares 2 10 2 2 2 3 2" xfId="7236" xr:uid="{31E518F5-9E50-497A-8F14-CF1FC15FE802}"/>
    <cellStyle name="Separador de milhares 2 10 2 2 2 4" xfId="5140" xr:uid="{7E126999-7FCE-4617-BF28-B4311BAF6ED1}"/>
    <cellStyle name="Separador de milhares 2 10 2 2 3" xfId="1525" xr:uid="{F78A93E6-331B-42CA-B509-1F7EE309B401}"/>
    <cellStyle name="Separador de milhares 2 10 2 2 3 2" xfId="3631" xr:uid="{F3AB1A63-AEA8-43C2-8446-35540C2C0778}"/>
    <cellStyle name="Separador de milhares 2 10 2 2 3 2 2" xfId="7837" xr:uid="{982C31CB-AD1E-4AB4-B9A9-1DD4A263D234}"/>
    <cellStyle name="Separador de milhares 2 10 2 2 3 3" xfId="5741" xr:uid="{B8A8399D-991C-4BA2-BEB5-49A33D88E952}"/>
    <cellStyle name="Separador de milhares 2 10 2 2 4" xfId="2576" xr:uid="{F5E31FD3-4087-46F1-BEF4-5C3B42EAAE87}"/>
    <cellStyle name="Separador de milhares 2 10 2 2 4 2" xfId="6782" xr:uid="{28108492-F489-4352-ADF0-63A3BAAD2A7B}"/>
    <cellStyle name="Separador de milhares 2 10 2 2 5" xfId="4686" xr:uid="{685B4212-695A-46F0-B3B8-DE2E9DDA3FA7}"/>
    <cellStyle name="Separador de milhares 2 10 2 3" xfId="1284" xr:uid="{6DD507CA-1D5F-478A-952A-432B2376099E}"/>
    <cellStyle name="Separador de milhares 2 10 2 3 2" xfId="3398" xr:uid="{072F9FCA-8C7E-4EB7-83C1-8DBDAD363193}"/>
    <cellStyle name="Separador de milhares 2 10 2 3 2 2" xfId="7604" xr:uid="{C370DE34-8656-4E64-9992-EDE13A72C1A8}"/>
    <cellStyle name="Separador de milhares 2 10 2 3 3" xfId="5508" xr:uid="{EAAC942D-996A-4A97-AA5C-D394A93D45FB}"/>
    <cellStyle name="Separador de milhares 2 10 2 4" xfId="2334" xr:uid="{52D1145D-E344-42C2-880D-A9BB41F3B7A3}"/>
    <cellStyle name="Separador de milhares 2 10 2 4 2" xfId="6549" xr:uid="{2FFFEA8A-B674-43CC-97A3-47607D59C554}"/>
    <cellStyle name="Separador de milhares 2 10 2 5" xfId="4444" xr:uid="{1A7D97EF-C266-4AE6-9934-F768C0B2378B}"/>
    <cellStyle name="Separador de milhares 2 10 3" xfId="447" xr:uid="{FAD73EAC-1383-4348-AAB8-CAC3505B8CDB}"/>
    <cellStyle name="Separador de milhares 2 10 3 2" xfId="910" xr:uid="{A1937680-ECD8-4926-90F3-D2200CAED377}"/>
    <cellStyle name="Separador de milhares 2 10 3 2 2" xfId="1978" xr:uid="{15408884-690B-4F4F-95B4-E101FA943A89}"/>
    <cellStyle name="Separador de milhares 2 10 3 2 2 2" xfId="4084" xr:uid="{70833A59-5E66-4165-836D-70EC7AD1D0AA}"/>
    <cellStyle name="Separador de milhares 2 10 3 2 2 2 2" xfId="8290" xr:uid="{79E80E6D-8ED9-43F4-8D0E-5228A2842FED}"/>
    <cellStyle name="Separador de milhares 2 10 3 2 2 3" xfId="6194" xr:uid="{28F820F9-33DA-4164-A415-F10E1387940F}"/>
    <cellStyle name="Separador de milhares 2 10 3 2 3" xfId="3029" xr:uid="{71F1504C-9EB5-4485-91B3-05381B0C7651}"/>
    <cellStyle name="Separador de milhares 2 10 3 2 3 2" xfId="7235" xr:uid="{3481B301-C4BC-4394-8977-AED2151109D1}"/>
    <cellStyle name="Separador de milhares 2 10 3 2 4" xfId="5139" xr:uid="{BB7EC450-0ED3-4451-9C54-BA2A217B20B0}"/>
    <cellStyle name="Separador de milhares 2 10 3 3" xfId="1524" xr:uid="{6F35661F-5C7A-440F-BCD1-1B79485A46F0}"/>
    <cellStyle name="Separador de milhares 2 10 3 3 2" xfId="3630" xr:uid="{A8042090-3473-4BEE-AB32-849829CFDDC0}"/>
    <cellStyle name="Separador de milhares 2 10 3 3 2 2" xfId="7836" xr:uid="{06FFE981-642F-4EA6-95F1-D9FADC3149A0}"/>
    <cellStyle name="Separador de milhares 2 10 3 3 3" xfId="5740" xr:uid="{59A1BF97-004C-409C-8782-7F6B66069521}"/>
    <cellStyle name="Separador de milhares 2 10 3 4" xfId="2575" xr:uid="{251DD299-5418-464F-89D5-E1F75AF36E8C}"/>
    <cellStyle name="Separador de milhares 2 10 3 4 2" xfId="6781" xr:uid="{9F8C9C6E-A7E4-47B3-80FB-3C97193BD600}"/>
    <cellStyle name="Separador de milhares 2 10 3 5" xfId="4685" xr:uid="{47523CEA-28F5-4188-9995-9F4FCAA7D093}"/>
    <cellStyle name="Separador de milhares 2 10 4" xfId="1283" xr:uid="{E2A4A3F7-714F-4F92-9ADC-81A82DCA15C2}"/>
    <cellStyle name="Separador de milhares 2 10 4 2" xfId="3397" xr:uid="{7953305B-76DA-4540-A00B-A4F0D5B917F6}"/>
    <cellStyle name="Separador de milhares 2 10 4 2 2" xfId="7603" xr:uid="{A346E790-0242-47E0-829C-17AB4D12DCB5}"/>
    <cellStyle name="Separador de milhares 2 10 4 3" xfId="5507" xr:uid="{BCA5DBB8-9857-4BF0-BD20-03895FB5EB8C}"/>
    <cellStyle name="Separador de milhares 2 10 5" xfId="2333" xr:uid="{72799DC3-5877-4E01-9D16-2F85D67F1F79}"/>
    <cellStyle name="Separador de milhares 2 10 5 2" xfId="6548" xr:uid="{D5E40EB7-FCF4-460D-8F61-10CEB984A09D}"/>
    <cellStyle name="Separador de milhares 2 10 6" xfId="4443" xr:uid="{B73D6310-201F-4AC9-8A34-79D0246A66FC}"/>
    <cellStyle name="Separador de milhares 2 17 2" xfId="199" xr:uid="{64F525B8-8B02-4E3F-BCE0-8CED4FD60A08}"/>
    <cellStyle name="Separador de milhares 2 17 2 10" xfId="1152" xr:uid="{5EB647C8-38B6-4E1A-8A77-431184BCFB58}"/>
    <cellStyle name="Separador de milhares 2 17 2 10 2" xfId="3270" xr:uid="{493C64D0-96A1-4322-ABE3-B9A5B106AAAA}"/>
    <cellStyle name="Separador de milhares 2 17 2 10 2 2" xfId="7476" xr:uid="{E82A6C1E-3F8C-4284-B654-43370C4E2A57}"/>
    <cellStyle name="Separador de milhares 2 17 2 10 3" xfId="5380" xr:uid="{F15AD42C-4028-4B62-B2AA-0CAF705DF136}"/>
    <cellStyle name="Separador de milhares 2 17 2 11" xfId="2335" xr:uid="{0D0D529F-4407-46F9-BECE-87C4E50F1B61}"/>
    <cellStyle name="Separador de milhares 2 17 2 11 2" xfId="6550" xr:uid="{BFAB9290-DBBD-48C7-B40F-4E39DEF7C7B6}"/>
    <cellStyle name="Separador de milhares 2 17 2 12" xfId="4445" xr:uid="{91FCB379-654A-4CE1-89FE-B5E1AA0FEDA4}"/>
    <cellStyle name="Separador de milhares 2 17 2 2" xfId="200" xr:uid="{B2461407-6186-452B-89D8-0549FE6FE87E}"/>
    <cellStyle name="Separador de milhares 2 17 2 2 2" xfId="319" xr:uid="{279EF886-FCE6-419D-AF33-78F3389F60DF}"/>
    <cellStyle name="Separador de milhares 2 17 2 2 2 2" xfId="556" xr:uid="{4515D7CD-76AA-4FD7-8166-ECC982196150}"/>
    <cellStyle name="Separador de milhares 2 17 2 2 2 2 2" xfId="1018" xr:uid="{400E477E-BC44-4B96-BBAB-54BE5134DDB5}"/>
    <cellStyle name="Separador de milhares 2 17 2 2 2 2 2 2" xfId="2086" xr:uid="{1E29A17D-65DC-47A0-BE08-E56910F36675}"/>
    <cellStyle name="Separador de milhares 2 17 2 2 2 2 2 2 2" xfId="4192" xr:uid="{3DF8216F-9868-45D1-AD8D-D150C87960D4}"/>
    <cellStyle name="Separador de milhares 2 17 2 2 2 2 2 2 2 2" xfId="8398" xr:uid="{460C5AB8-404D-4EEF-BE56-10907030D5B6}"/>
    <cellStyle name="Separador de milhares 2 17 2 2 2 2 2 2 3" xfId="6302" xr:uid="{E4B2754F-A5FF-4C47-B25E-F58E55C1936F}"/>
    <cellStyle name="Separador de milhares 2 17 2 2 2 2 2 3" xfId="3137" xr:uid="{05A86DFE-61D5-41EA-9A6B-8901884FC80F}"/>
    <cellStyle name="Separador de milhares 2 17 2 2 2 2 2 3 2" xfId="7343" xr:uid="{0EA2C834-30BC-4FD5-B0D5-DDE86D7FAEF7}"/>
    <cellStyle name="Separador de milhares 2 17 2 2 2 2 2 4" xfId="5247" xr:uid="{29A2BFC6-A087-4F40-B47C-9528E891AC3D}"/>
    <cellStyle name="Separador de milhares 2 17 2 2 2 2 3" xfId="1632" xr:uid="{1CDD24CE-94B4-403C-B7B1-30BA223DF169}"/>
    <cellStyle name="Separador de milhares 2 17 2 2 2 2 3 2" xfId="3738" xr:uid="{7F275674-19D4-46DE-BB74-DA5589DADD02}"/>
    <cellStyle name="Separador de milhares 2 17 2 2 2 2 3 2 2" xfId="7944" xr:uid="{74B07F26-6A8B-44BD-9A24-D80CE24CED6F}"/>
    <cellStyle name="Separador de milhares 2 17 2 2 2 2 3 3" xfId="5848" xr:uid="{029FEA7B-C601-4230-851D-50A289E1E0B1}"/>
    <cellStyle name="Separador de milhares 2 17 2 2 2 2 4" xfId="2683" xr:uid="{1008AA41-9B4E-4610-839B-E352FD7AE242}"/>
    <cellStyle name="Separador de milhares 2 17 2 2 2 2 4 2" xfId="6889" xr:uid="{BC30D7F0-C83A-4938-969B-BBE628F69CC0}"/>
    <cellStyle name="Separador de milhares 2 17 2 2 2 2 5" xfId="4793" xr:uid="{74DA2D0D-6309-4311-9142-0B26198DB3D5}"/>
    <cellStyle name="Separador de milhares 2 17 2 2 2 3" xfId="785" xr:uid="{1C16C4B8-C8F6-446D-9587-9E042DBA5F15}"/>
    <cellStyle name="Separador de milhares 2 17 2 2 2 3 2" xfId="1854" xr:uid="{B77003D4-658B-4699-A341-9AF39BD252B9}"/>
    <cellStyle name="Separador de milhares 2 17 2 2 2 3 2 2" xfId="3960" xr:uid="{29AA5BD8-60E2-445E-B4C4-CC7E9515697F}"/>
    <cellStyle name="Separador de milhares 2 17 2 2 2 3 2 2 2" xfId="8166" xr:uid="{7171B900-6139-4CD7-9875-8D186F4C946F}"/>
    <cellStyle name="Separador de milhares 2 17 2 2 2 3 2 3" xfId="6070" xr:uid="{743078AD-B0DC-49A3-AA34-892913A1319B}"/>
    <cellStyle name="Separador de milhares 2 17 2 2 2 3 3" xfId="2905" xr:uid="{E3A33BCD-26E7-4162-A00C-332FFB4D7DE1}"/>
    <cellStyle name="Separador de milhares 2 17 2 2 2 3 3 2" xfId="7111" xr:uid="{83790612-8BEB-4FA5-9FAE-76B390F07260}"/>
    <cellStyle name="Separador de milhares 2 17 2 2 2 3 4" xfId="5015" xr:uid="{004226DD-5687-429F-907C-5D0BF0159CDB}"/>
    <cellStyle name="Separador de milhares 2 17 2 2 2 4" xfId="1399" xr:uid="{66045A3F-A6C1-42A6-B8EB-B00A1EECCF7C}"/>
    <cellStyle name="Separador de milhares 2 17 2 2 2 4 2" xfId="3505" xr:uid="{0FF0C085-3E51-4917-A4E8-643BF363C9DE}"/>
    <cellStyle name="Separador de milhares 2 17 2 2 2 4 2 2" xfId="7711" xr:uid="{113CD27F-046A-4DA7-89DD-F73D8BDF98AF}"/>
    <cellStyle name="Separador de milhares 2 17 2 2 2 4 3" xfId="5615" xr:uid="{D9C3C882-0E48-4C19-AE62-4B2FA87E0419}"/>
    <cellStyle name="Separador de milhares 2 17 2 2 2 5" xfId="2450" xr:uid="{9FCFDF9E-401E-4D31-AF1D-4D227FDAEFD8}"/>
    <cellStyle name="Separador de milhares 2 17 2 2 2 5 2" xfId="6656" xr:uid="{1846ED6E-B6D3-4F7E-B1FD-EEBD21CBB210}"/>
    <cellStyle name="Separador de milhares 2 17 2 2 2 6" xfId="4560" xr:uid="{869F54F6-0CE4-4283-82D2-7F8870FE2A12}"/>
    <cellStyle name="Separador de milhares 2 17 2 2 3" xfId="450" xr:uid="{849DC4F0-2FF0-483E-8EFE-B7A297C5831D}"/>
    <cellStyle name="Separador de milhares 2 17 2 2 3 2" xfId="913" xr:uid="{C7717E5E-CC1A-4896-B74B-8B37B8DA772D}"/>
    <cellStyle name="Separador de milhares 2 17 2 2 3 2 2" xfId="1981" xr:uid="{491A9FFC-6BF2-49B1-85FA-AAAC498EC9FB}"/>
    <cellStyle name="Separador de milhares 2 17 2 2 3 2 2 2" xfId="4087" xr:uid="{225713AE-C0EA-45E3-B12B-11099EF84A97}"/>
    <cellStyle name="Separador de milhares 2 17 2 2 3 2 2 2 2" xfId="8293" xr:uid="{5093473E-8858-46DD-8719-78E6A1313DE3}"/>
    <cellStyle name="Separador de milhares 2 17 2 2 3 2 2 3" xfId="6197" xr:uid="{5359DF6B-4AAC-43C9-946E-960C86253DA3}"/>
    <cellStyle name="Separador de milhares 2 17 2 2 3 2 3" xfId="3032" xr:uid="{57042652-56AD-414B-928F-5CF73BA8384E}"/>
    <cellStyle name="Separador de milhares 2 17 2 2 3 2 3 2" xfId="7238" xr:uid="{83C8E0E8-0A1E-4C98-BD99-96F06FE3CED3}"/>
    <cellStyle name="Separador de milhares 2 17 2 2 3 2 4" xfId="5142" xr:uid="{CAF90EA5-B722-4AF9-AE05-C286D7BAFF1B}"/>
    <cellStyle name="Separador de milhares 2 17 2 2 3 3" xfId="1527" xr:uid="{A85FC0A9-F391-4099-BEA3-FA62F4008FDC}"/>
    <cellStyle name="Separador de milhares 2 17 2 2 3 3 2" xfId="3633" xr:uid="{1711504B-824A-4D1D-A19C-EC5545941EE5}"/>
    <cellStyle name="Separador de milhares 2 17 2 2 3 3 2 2" xfId="7839" xr:uid="{70DF9C6C-4C74-427E-8302-EDD63AA5B15B}"/>
    <cellStyle name="Separador de milhares 2 17 2 2 3 3 3" xfId="5743" xr:uid="{6E586677-8809-4ACF-BAC0-D6305AE5217D}"/>
    <cellStyle name="Separador de milhares 2 17 2 2 3 4" xfId="2578" xr:uid="{4F26D5F0-D518-4293-94C2-DA2865BB489A}"/>
    <cellStyle name="Separador de milhares 2 17 2 2 3 4 2" xfId="6784" xr:uid="{D18ECF74-0CE6-4CAB-BF4A-9EF2FFAAD876}"/>
    <cellStyle name="Separador de milhares 2 17 2 2 3 5" xfId="4688" xr:uid="{287D08D4-9068-44E2-AD1B-FC0D554D8BF2}"/>
    <cellStyle name="Separador de milhares 2 17 2 2 4" xfId="680" xr:uid="{36DEFB5D-7C66-4E16-9726-7F69096E7D65}"/>
    <cellStyle name="Separador de milhares 2 17 2 2 4 2" xfId="1749" xr:uid="{DE2AA067-6DCD-49A5-807E-E942A6472925}"/>
    <cellStyle name="Separador de milhares 2 17 2 2 4 2 2" xfId="3855" xr:uid="{D38FB366-2DA0-4A36-9097-70BB80A78902}"/>
    <cellStyle name="Separador de milhares 2 17 2 2 4 2 2 2" xfId="8061" xr:uid="{FF1227C9-0FD6-4327-882B-4101A2FC2BD3}"/>
    <cellStyle name="Separador de milhares 2 17 2 2 4 2 3" xfId="5965" xr:uid="{A98DAAF2-0017-4FED-B1B5-FD6C24DD5466}"/>
    <cellStyle name="Separador de milhares 2 17 2 2 4 3" xfId="2800" xr:uid="{0FD20E4F-C4E5-4C1F-9B6B-710C76D7C610}"/>
    <cellStyle name="Separador de milhares 2 17 2 2 4 3 2" xfId="7006" xr:uid="{6DD6B795-05DC-4AB1-A5B7-1A6272CF89DF}"/>
    <cellStyle name="Separador de milhares 2 17 2 2 4 4" xfId="4910" xr:uid="{CD435820-AA8D-4803-9A2B-74AAC3D11613}"/>
    <cellStyle name="Separador de milhares 2 17 2 2 5" xfId="1136" xr:uid="{E5964151-E870-46EB-B013-F6CB75899E52}"/>
    <cellStyle name="Separador de milhares 2 17 2 2 5 2" xfId="2203" xr:uid="{083D585E-5FF9-4995-AD93-47363A715C36}"/>
    <cellStyle name="Separador de milhares 2 17 2 2 5 2 2" xfId="4309" xr:uid="{9887A14C-4979-4F1D-993F-F8B6561BBCF9}"/>
    <cellStyle name="Separador de milhares 2 17 2 2 5 2 2 2" xfId="8515" xr:uid="{E0B9E6D7-BDAC-4483-90B4-0F67713EE0E1}"/>
    <cellStyle name="Separador de milhares 2 17 2 2 5 2 3" xfId="6419" xr:uid="{EF9F4465-AE64-45D8-B688-97752135D307}"/>
    <cellStyle name="Separador de milhares 2 17 2 2 5 3" xfId="3254" xr:uid="{3F9C5734-E46C-4BBA-82A1-88FD889DEDFF}"/>
    <cellStyle name="Separador de milhares 2 17 2 2 5 3 2" xfId="7460" xr:uid="{3CD7F5E4-E98C-4ADD-84A1-39E5B3BC6358}"/>
    <cellStyle name="Separador de milhares 2 17 2 2 5 4" xfId="5364" xr:uid="{7D555EF8-B464-430F-B04C-7594FA4C2BBC}"/>
    <cellStyle name="Separador de milhares 2 17 2 2 6" xfId="1286" xr:uid="{D6D67004-A865-4091-BEAA-59C37E1EB4A8}"/>
    <cellStyle name="Separador de milhares 2 17 2 2 6 2" xfId="3400" xr:uid="{1594159B-A3D1-4843-8006-AD05C083D034}"/>
    <cellStyle name="Separador de milhares 2 17 2 2 6 2 2" xfId="7606" xr:uid="{0900E802-A083-45B4-A148-A3A7E45CF87B}"/>
    <cellStyle name="Separador de milhares 2 17 2 2 6 3" xfId="5510" xr:uid="{849348B1-F36D-43D1-87DA-22E3CF77F9A3}"/>
    <cellStyle name="Separador de milhares 2 17 2 2 7" xfId="2336" xr:uid="{C49B6CFD-0270-4911-A320-0EE74504A24B}"/>
    <cellStyle name="Separador de milhares 2 17 2 2 7 2" xfId="6551" xr:uid="{D891348B-D48B-4461-B972-DE8D746E0851}"/>
    <cellStyle name="Separador de milhares 2 17 2 2 8" xfId="4446" xr:uid="{9B8A6F92-981C-43C2-950D-52EF77A49899}"/>
    <cellStyle name="Separador de milhares 2 17 2 3" xfId="201" xr:uid="{0CB18744-CCA5-4EF1-A27C-CC1975DBE66B}"/>
    <cellStyle name="Separador de milhares 2 17 2 3 2" xfId="451" xr:uid="{77920ED0-55AE-4D53-B49C-D58291705746}"/>
    <cellStyle name="Separador de milhares 2 17 2 3 2 2" xfId="914" xr:uid="{08284F38-CC59-4261-B95E-C8A693CD0897}"/>
    <cellStyle name="Separador de milhares 2 17 2 3 2 2 2" xfId="1982" xr:uid="{7405F78F-BAF9-4408-9131-36C62B7BB05E}"/>
    <cellStyle name="Separador de milhares 2 17 2 3 2 2 2 2" xfId="4088" xr:uid="{80B1C75D-8823-4EF7-9A57-F81DBF3F98A2}"/>
    <cellStyle name="Separador de milhares 2 17 2 3 2 2 2 2 2" xfId="8294" xr:uid="{6BE6FDE2-14FC-4B14-BF47-64B83C6D3E6A}"/>
    <cellStyle name="Separador de milhares 2 17 2 3 2 2 2 3" xfId="6198" xr:uid="{A5123BBE-EC29-45C4-B3DA-C73E8EE03D1E}"/>
    <cellStyle name="Separador de milhares 2 17 2 3 2 2 3" xfId="3033" xr:uid="{5EDAEBF5-73BD-43C5-9177-7E0AB7CA862B}"/>
    <cellStyle name="Separador de milhares 2 17 2 3 2 2 3 2" xfId="7239" xr:uid="{F49CC79E-0E1B-4E4C-807E-7DD70204E01D}"/>
    <cellStyle name="Separador de milhares 2 17 2 3 2 2 4" xfId="5143" xr:uid="{DA019FA3-63E7-4D26-9421-99CCD3DAAB75}"/>
    <cellStyle name="Separador de milhares 2 17 2 3 2 3" xfId="1528" xr:uid="{84BBC689-A1CB-44F0-A3E3-E357D27EA64F}"/>
    <cellStyle name="Separador de milhares 2 17 2 3 2 3 2" xfId="3634" xr:uid="{23784479-E376-41FB-92F5-B6E34406C4BC}"/>
    <cellStyle name="Separador de milhares 2 17 2 3 2 3 2 2" xfId="7840" xr:uid="{6814E12C-DBCB-452A-AE48-27C64973DCE1}"/>
    <cellStyle name="Separador de milhares 2 17 2 3 2 3 3" xfId="5744" xr:uid="{EF00C99F-D02D-4F3A-86EE-395915ECFAA5}"/>
    <cellStyle name="Separador de milhares 2 17 2 3 2 4" xfId="2579" xr:uid="{49F647D8-01C9-465D-A688-6B46A45B165C}"/>
    <cellStyle name="Separador de milhares 2 17 2 3 2 4 2" xfId="6785" xr:uid="{2372FD8B-DE7E-43EF-8867-A4A23AAD7DD9}"/>
    <cellStyle name="Separador de milhares 2 17 2 3 2 5" xfId="4689" xr:uid="{966C5CA0-127A-4199-8714-5297B4E11552}"/>
    <cellStyle name="Separador de milhares 2 17 2 3 3" xfId="681" xr:uid="{C9618845-9BA3-4DE9-909B-E265E378B4EF}"/>
    <cellStyle name="Separador de milhares 2 17 2 3 3 2" xfId="1750" xr:uid="{740EBBE2-0518-42D3-A569-2A54B7E205E8}"/>
    <cellStyle name="Separador de milhares 2 17 2 3 3 2 2" xfId="3856" xr:uid="{87668257-9AFC-442F-BDB2-C12352A1BAE0}"/>
    <cellStyle name="Separador de milhares 2 17 2 3 3 2 2 2" xfId="8062" xr:uid="{805719E2-070B-4279-AE97-CC222E66FCF1}"/>
    <cellStyle name="Separador de milhares 2 17 2 3 3 2 3" xfId="5966" xr:uid="{42FD3FC6-45E6-428F-AA99-FA37AF0A10E4}"/>
    <cellStyle name="Separador de milhares 2 17 2 3 3 3" xfId="2801" xr:uid="{55820AD7-154F-444B-988B-F5EB65630A0B}"/>
    <cellStyle name="Separador de milhares 2 17 2 3 3 3 2" xfId="7007" xr:uid="{EB1E20A2-0008-4FAE-9BEF-234698C1A425}"/>
    <cellStyle name="Separador de milhares 2 17 2 3 3 4" xfId="4911" xr:uid="{98AB42B1-6099-4070-95C7-DB7F1030D9FD}"/>
    <cellStyle name="Separador de milhares 2 17 2 3 4" xfId="1137" xr:uid="{D7823CF2-60CF-43BA-8626-5DE08277F3A3}"/>
    <cellStyle name="Separador de milhares 2 17 2 3 4 2" xfId="2204" xr:uid="{33954A83-7452-44B7-B62B-D47E8F07DA1D}"/>
    <cellStyle name="Separador de milhares 2 17 2 3 4 2 2" xfId="4310" xr:uid="{95C12A4F-7D9D-4475-A08B-D95F86AD5CBC}"/>
    <cellStyle name="Separador de milhares 2 17 2 3 4 2 2 2" xfId="8516" xr:uid="{83D0F1CA-B0EC-4C40-92C2-F6192293B280}"/>
    <cellStyle name="Separador de milhares 2 17 2 3 4 2 3" xfId="6420" xr:uid="{04F3D701-C65C-4CEF-A2DE-C4D2C2EE76CE}"/>
    <cellStyle name="Separador de milhares 2 17 2 3 4 3" xfId="3255" xr:uid="{D08128FB-3FA3-4CF1-A64D-4662A2177AC3}"/>
    <cellStyle name="Separador de milhares 2 17 2 3 4 3 2" xfId="7461" xr:uid="{79251193-8752-4036-8071-11C099247D54}"/>
    <cellStyle name="Separador de milhares 2 17 2 3 4 4" xfId="5365" xr:uid="{285FEE5A-DE32-423E-B3FA-19EEDCFC47B3}"/>
    <cellStyle name="Separador de milhares 2 17 2 3 5" xfId="1287" xr:uid="{01FEB40A-332B-40C1-B800-BBA9850F8EE3}"/>
    <cellStyle name="Separador de milhares 2 17 2 3 5 2" xfId="3401" xr:uid="{72B078F9-163C-4DC1-ABFF-24E42A3DC6FE}"/>
    <cellStyle name="Separador de milhares 2 17 2 3 5 2 2" xfId="7607" xr:uid="{16BD0B81-60E5-4303-A6B0-279037EA819B}"/>
    <cellStyle name="Separador de milhares 2 17 2 3 5 3" xfId="5511" xr:uid="{4C5921D7-05C7-41B7-9D30-E55C0DF88A31}"/>
    <cellStyle name="Separador de milhares 2 17 2 3 6" xfId="2337" xr:uid="{58C0057B-D289-4024-AF4F-FDAD55045D15}"/>
    <cellStyle name="Separador de milhares 2 17 2 3 6 2" xfId="6552" xr:uid="{C58A681D-A5D5-44C1-8AA7-BB166FCB6606}"/>
    <cellStyle name="Separador de milhares 2 17 2 3 7" xfId="4447" xr:uid="{4E83BC2F-6BBE-4905-987B-51E881A2FE14}"/>
    <cellStyle name="Separador de milhares 2 17 2 4" xfId="449" xr:uid="{4B148629-1DCC-4828-88FE-FA93EB4D21E5}"/>
    <cellStyle name="Separador de milhares 2 17 2 4 2" xfId="912" xr:uid="{3B798511-DF58-495C-A8D9-8A5E4135483F}"/>
    <cellStyle name="Separador de milhares 2 17 2 4 2 2" xfId="1980" xr:uid="{4D9FBB13-0C55-44BA-A4A5-98526589AF2C}"/>
    <cellStyle name="Separador de milhares 2 17 2 4 2 2 2" xfId="4086" xr:uid="{1FB87FFC-9C0B-4424-AB52-F876D083A0D8}"/>
    <cellStyle name="Separador de milhares 2 17 2 4 2 2 2 2" xfId="8292" xr:uid="{C2157DF9-4353-4598-B34E-B706AF44AB6F}"/>
    <cellStyle name="Separador de milhares 2 17 2 4 2 2 3" xfId="6196" xr:uid="{401B26E6-FAA8-4F46-8E3C-EAB0F178EC66}"/>
    <cellStyle name="Separador de milhares 2 17 2 4 2 3" xfId="3031" xr:uid="{2FABFE33-811F-416F-B5C1-18F52BD473DD}"/>
    <cellStyle name="Separador de milhares 2 17 2 4 2 3 2" xfId="7237" xr:uid="{6FCA3375-0CBB-4CEA-B3BE-783E0B4682B6}"/>
    <cellStyle name="Separador de milhares 2 17 2 4 2 4" xfId="5141" xr:uid="{557C588F-A78B-467A-A0DF-3AA3E7B83959}"/>
    <cellStyle name="Separador de milhares 2 17 2 4 3" xfId="1526" xr:uid="{EACAF845-5D87-4F8F-8E97-D377F9423D5D}"/>
    <cellStyle name="Separador de milhares 2 17 2 4 3 2" xfId="3632" xr:uid="{EA7D57E8-F695-4954-B3D3-8F29A6EB93C7}"/>
    <cellStyle name="Separador de milhares 2 17 2 4 3 2 2" xfId="7838" xr:uid="{C402496A-75C9-431C-8412-CCF34CD32F41}"/>
    <cellStyle name="Separador de milhares 2 17 2 4 3 3" xfId="5742" xr:uid="{89695F2A-AEDE-47BE-A7D9-E18D6C8B9F6C}"/>
    <cellStyle name="Separador de milhares 2 17 2 4 4" xfId="2577" xr:uid="{F5531A5F-1A65-4841-9164-7542E729EC9F}"/>
    <cellStyle name="Separador de milhares 2 17 2 4 4 2" xfId="6783" xr:uid="{19CBB207-E069-4342-9484-42F54A20C76F}"/>
    <cellStyle name="Separador de milhares 2 17 2 4 5" xfId="4687" xr:uid="{C4509128-1112-404C-933E-E3869D019955}"/>
    <cellStyle name="Separador de milhares 2 17 2 5" xfId="563" xr:uid="{1D9EF5B0-6C5E-4B34-9B57-951CBA5D2DC1}"/>
    <cellStyle name="Separador de milhares 2 17 2 5 2" xfId="1025" xr:uid="{A5BE667A-0F44-48D2-B398-C407D0906C16}"/>
    <cellStyle name="Separador de milhares 2 17 2 5 2 2" xfId="2092" xr:uid="{5EC9DAC5-8E54-46B6-8E45-B9D75FB16995}"/>
    <cellStyle name="Separador de milhares 2 17 2 5 2 2 2" xfId="4198" xr:uid="{401F9395-E1C0-4181-BEB8-4A6893E52987}"/>
    <cellStyle name="Separador de milhares 2 17 2 5 2 2 2 2" xfId="8404" xr:uid="{FD434F2B-A8DA-4CE6-AD60-5A16B04761C6}"/>
    <cellStyle name="Separador de milhares 2 17 2 5 2 2 3" xfId="6308" xr:uid="{388BA6E5-E66D-486F-861C-2CD437662C3D}"/>
    <cellStyle name="Separador de milhares 2 17 2 5 2 3" xfId="3143" xr:uid="{82D23177-0340-4745-8747-A313A4E59E4D}"/>
    <cellStyle name="Separador de milhares 2 17 2 5 2 3 2" xfId="7349" xr:uid="{730CD7DF-7288-4C81-993B-FA6E6B099922}"/>
    <cellStyle name="Separador de milhares 2 17 2 5 2 4" xfId="5253" xr:uid="{BE05E951-2F27-491D-9841-09C984C7DB88}"/>
    <cellStyle name="Separador de milhares 2 17 2 5 3" xfId="1638" xr:uid="{5AE585F5-D8FB-4A43-B12B-EB83F58AA201}"/>
    <cellStyle name="Separador de milhares 2 17 2 5 3 2" xfId="3744" xr:uid="{E5518D9C-8FAE-419B-BD1C-C3F9397DA131}"/>
    <cellStyle name="Separador de milhares 2 17 2 5 3 2 2" xfId="7950" xr:uid="{5FB0BC76-7E6F-4F3E-BABC-9404B162E11A}"/>
    <cellStyle name="Separador de milhares 2 17 2 5 3 3" xfId="5854" xr:uid="{3B32F042-B306-46D6-B2A0-242B1929A26D}"/>
    <cellStyle name="Separador de milhares 2 17 2 5 4" xfId="2689" xr:uid="{D73A1B0C-8B2A-4623-BFA6-9043070CFED2}"/>
    <cellStyle name="Separador de milhares 2 17 2 5 4 2" xfId="6895" xr:uid="{C350266E-AA71-47E5-97D7-CB053AB02B04}"/>
    <cellStyle name="Separador de milhares 2 17 2 5 5" xfId="4799" xr:uid="{2911A47F-68F0-47D3-939A-CD1E40DA53E4}"/>
    <cellStyle name="Separador de milhares 2 17 2 6" xfId="679" xr:uid="{CD21FFC8-BB04-4A29-9228-F6F0CC19E969}"/>
    <cellStyle name="Separador de milhares 2 17 2 6 2" xfId="1748" xr:uid="{2D4056BB-5AB1-4BD0-838D-B0BBED038F49}"/>
    <cellStyle name="Separador de milhares 2 17 2 6 2 2" xfId="3854" xr:uid="{5721802F-548B-4936-8BA3-3F1739997F7C}"/>
    <cellStyle name="Separador de milhares 2 17 2 6 2 2 2" xfId="8060" xr:uid="{42CA0D26-2CEC-4CBE-BC4E-D20768C3B494}"/>
    <cellStyle name="Separador de milhares 2 17 2 6 2 3" xfId="5964" xr:uid="{CCE452B8-9FA7-4C5C-AF92-F5C2FEE12267}"/>
    <cellStyle name="Separador de milhares 2 17 2 6 3" xfId="2799" xr:uid="{5CF17BDE-74FA-4068-B74C-7640A0B12D4C}"/>
    <cellStyle name="Separador de milhares 2 17 2 6 3 2" xfId="7005" xr:uid="{B0C34DF8-C22C-4372-AEE6-3702C579D8B0}"/>
    <cellStyle name="Separador de milhares 2 17 2 6 4" xfId="4909" xr:uid="{FCE230F3-0BC1-4F28-A784-9A1A9D4E101D}"/>
    <cellStyle name="Separador de milhares 2 17 2 7" xfId="1135" xr:uid="{6E921D44-4977-4244-98DA-507844433AD1}"/>
    <cellStyle name="Separador de milhares 2 17 2 7 2" xfId="2202" xr:uid="{D0B01896-6086-41AD-A1F9-4741DA64F761}"/>
    <cellStyle name="Separador de milhares 2 17 2 7 2 2" xfId="4308" xr:uid="{E2A6CFBD-04B2-4033-9007-9FA9CC9F50EF}"/>
    <cellStyle name="Separador de milhares 2 17 2 7 2 2 2" xfId="8514" xr:uid="{F61B411A-ACA2-482C-9BB0-574CD646CDC0}"/>
    <cellStyle name="Separador de milhares 2 17 2 7 2 3" xfId="6418" xr:uid="{251D9AB4-6B34-4B3B-8A6A-7E8C31546504}"/>
    <cellStyle name="Separador de milhares 2 17 2 7 3" xfId="3253" xr:uid="{03A6A5B8-A575-4542-8F3B-9F19CAB1AE3E}"/>
    <cellStyle name="Separador de milhares 2 17 2 7 3 2" xfId="7459" xr:uid="{6028BB5A-B5A9-4170-AC8D-C6447835223E}"/>
    <cellStyle name="Separador de milhares 2 17 2 7 4" xfId="5363" xr:uid="{D3CA5B2D-C98C-496F-840C-57DA9B99C9E7}"/>
    <cellStyle name="Separador de milhares 2 17 2 8" xfId="1143" xr:uid="{EB1BF11B-972E-4603-BC41-FDA8D04D950D}"/>
    <cellStyle name="Separador de milhares 2 17 2 8 2" xfId="2210" xr:uid="{C96EB787-E244-4AE5-8CF4-7CA3B6E369F7}"/>
    <cellStyle name="Separador de milhares 2 17 2 8 2 2" xfId="4316" xr:uid="{8DCE5119-E1B5-4231-B10A-81A04322F35B}"/>
    <cellStyle name="Separador de milhares 2 17 2 8 2 2 2" xfId="8522" xr:uid="{2B4CBF42-5903-4745-B3AF-3BA1D83BC42D}"/>
    <cellStyle name="Separador de milhares 2 17 2 8 2 3" xfId="6426" xr:uid="{101F6E4C-44DD-42F9-A116-610E25A20569}"/>
    <cellStyle name="Separador de milhares 2 17 2 8 3" xfId="3261" xr:uid="{815C4181-9770-4603-A411-61C65C2E6C23}"/>
    <cellStyle name="Separador de milhares 2 17 2 8 3 2" xfId="7467" xr:uid="{FD30895E-C826-4A40-A0E1-4D10C6567FE1}"/>
    <cellStyle name="Separador de milhares 2 17 2 8 4" xfId="5371" xr:uid="{5E42513D-07B7-411F-8B6E-30A4EBA81B8E}"/>
    <cellStyle name="Separador de milhares 2 17 2 9" xfId="1285" xr:uid="{D4602708-A5D3-4C4C-8851-9325FDBE7EA3}"/>
    <cellStyle name="Separador de milhares 2 17 2 9 2" xfId="3399" xr:uid="{4DAA01C5-A3E5-4564-AF5A-5EA4F6BAF251}"/>
    <cellStyle name="Separador de milhares 2 17 2 9 2 2" xfId="7605" xr:uid="{FAE62C41-43F9-46AD-8C86-34A605D10298}"/>
    <cellStyle name="Separador de milhares 2 17 2 9 3" xfId="5509" xr:uid="{BC98C7BA-39EF-4072-A685-F3B5EE1DEB3B}"/>
    <cellStyle name="Separador de milhares 2 18" xfId="202" xr:uid="{DAD3AE7D-FBA2-41E1-8777-2D3389221106}"/>
    <cellStyle name="Separador de milhares 2 18 2" xfId="203" xr:uid="{57DBB506-791E-4666-B6CE-BA7DEF70410F}"/>
    <cellStyle name="Separador de milhares 2 18 2 2" xfId="318" xr:uid="{729B8C5E-D773-4DE3-AC97-416E2A60AAA3}"/>
    <cellStyle name="Separador de milhares 2 18 2 2 2" xfId="321" xr:uid="{2F0F2241-1ECB-49E0-AF28-8CA5F438C7FE}"/>
    <cellStyle name="Separador de milhares 2 18 2 2 2 2" xfId="557" xr:uid="{D1C3927C-B584-45FA-927A-3656FA8C976B}"/>
    <cellStyle name="Separador de milhares 2 18 2 2 2 2 2" xfId="1019" xr:uid="{4E966D7F-3A6B-45D6-8B18-4342BE0E8304}"/>
    <cellStyle name="Separador de milhares 2 18 2 2 2 2 2 2" xfId="2087" xr:uid="{C9C9D6DA-745E-4F32-89F4-90D19BB2DA8C}"/>
    <cellStyle name="Separador de milhares 2 18 2 2 2 2 2 2 2" xfId="4193" xr:uid="{387BE652-5D18-42EB-B148-0142D5FCCB90}"/>
    <cellStyle name="Separador de milhares 2 18 2 2 2 2 2 2 2 2" xfId="8399" xr:uid="{91C44E95-CBCF-4E60-9386-B62259E92834}"/>
    <cellStyle name="Separador de milhares 2 18 2 2 2 2 2 2 3" xfId="6303" xr:uid="{C353AB8B-01C8-41DC-A587-D21FF4DF897F}"/>
    <cellStyle name="Separador de milhares 2 18 2 2 2 2 2 3" xfId="3138" xr:uid="{3EDEB437-87EC-450F-B8EF-0DD9D10D2168}"/>
    <cellStyle name="Separador de milhares 2 18 2 2 2 2 2 3 2" xfId="7344" xr:uid="{873F9749-B9CF-4D39-AF8E-9CB6D4650F85}"/>
    <cellStyle name="Separador de milhares 2 18 2 2 2 2 2 4" xfId="5248" xr:uid="{8D7528DC-6650-424E-A850-6B73A9816788}"/>
    <cellStyle name="Separador de milhares 2 18 2 2 2 2 3" xfId="1633" xr:uid="{E2770EC0-04BB-4644-8ADE-65E54EF6A470}"/>
    <cellStyle name="Separador de milhares 2 18 2 2 2 2 3 2" xfId="3739" xr:uid="{8E97DBD8-BE1D-4EF4-8B10-DB5359A35439}"/>
    <cellStyle name="Separador de milhares 2 18 2 2 2 2 3 2 2" xfId="7945" xr:uid="{1F2C3BBD-378E-4F2E-9F9B-D92A9951A797}"/>
    <cellStyle name="Separador de milhares 2 18 2 2 2 2 3 3" xfId="5849" xr:uid="{09CA032E-CE94-4FC6-91C0-F046ECEBBBAE}"/>
    <cellStyle name="Separador de milhares 2 18 2 2 2 2 4" xfId="2684" xr:uid="{0D6FB5A6-9C71-4AAB-A1FA-2D7DAC86874B}"/>
    <cellStyle name="Separador de milhares 2 18 2 2 2 2 4 2" xfId="6890" xr:uid="{DC9C1700-3706-4550-A137-3579C67DD147}"/>
    <cellStyle name="Separador de milhares 2 18 2 2 2 2 5" xfId="4794" xr:uid="{B97D52B8-F584-416C-BF45-55DE2C4623F7}"/>
    <cellStyle name="Separador de milhares 2 18 2 2 2 3" xfId="786" xr:uid="{C72AADE8-5CEA-4D60-8990-4CE82B1778E4}"/>
    <cellStyle name="Separador de milhares 2 18 2 2 2 3 2" xfId="1855" xr:uid="{A7865AD6-0620-43F1-90A7-599EE6CED848}"/>
    <cellStyle name="Separador de milhares 2 18 2 2 2 3 2 2" xfId="3961" xr:uid="{03DB21EA-7CEA-4CF0-B3AC-66C8F2686B1E}"/>
    <cellStyle name="Separador de milhares 2 18 2 2 2 3 2 2 2" xfId="8167" xr:uid="{F17DAEC9-A1C0-4F18-B0AB-52E67D042179}"/>
    <cellStyle name="Separador de milhares 2 18 2 2 2 3 2 3" xfId="6071" xr:uid="{1B55EA03-7E10-42E3-945D-756602E0D2D9}"/>
    <cellStyle name="Separador de milhares 2 18 2 2 2 3 3" xfId="2906" xr:uid="{2A1AE0F4-3E0F-4900-B282-DFD4168B1F1E}"/>
    <cellStyle name="Separador de milhares 2 18 2 2 2 3 3 2" xfId="7112" xr:uid="{A0C0009F-2C82-4368-B3B3-3B032B28E892}"/>
    <cellStyle name="Separador de milhares 2 18 2 2 2 3 4" xfId="5016" xr:uid="{9FD04FF8-FF64-417B-8AD8-8C8E0171AC62}"/>
    <cellStyle name="Separador de milhares 2 18 2 2 2 4" xfId="1400" xr:uid="{BBD93B84-695F-42DC-AA9E-4E92F18B2E00}"/>
    <cellStyle name="Separador de milhares 2 18 2 2 2 4 2" xfId="3506" xr:uid="{3C86F9C4-86F8-491A-B66A-743CA251547C}"/>
    <cellStyle name="Separador de milhares 2 18 2 2 2 4 2 2" xfId="7712" xr:uid="{61FE2525-B7C3-4D34-8239-D70E7717941A}"/>
    <cellStyle name="Separador de milhares 2 18 2 2 2 4 3" xfId="5616" xr:uid="{215BA7E8-309E-41B6-BD63-B99942B9E64D}"/>
    <cellStyle name="Separador de milhares 2 18 2 2 2 5" xfId="2451" xr:uid="{184B19A1-0F13-4477-86B8-0E3970547A04}"/>
    <cellStyle name="Separador de milhares 2 18 2 2 2 5 2" xfId="6657" xr:uid="{2AF950D0-9EE9-4B0C-ADDD-472E4EA7A23E}"/>
    <cellStyle name="Separador de milhares 2 18 2 2 2 6" xfId="4561" xr:uid="{24B8A0DD-4A40-45A4-A094-D4F4996A2A60}"/>
    <cellStyle name="Separador de milhares 2 18 2 2 3" xfId="555" xr:uid="{FD1C5A6D-379D-4FB6-8B7A-805D144E7CEF}"/>
    <cellStyle name="Separador de milhares 2 18 2 2 3 2" xfId="1017" xr:uid="{75F99C87-DB6F-4569-84A1-D78CDCC1F74C}"/>
    <cellStyle name="Separador de milhares 2 18 2 2 3 2 2" xfId="2085" xr:uid="{DA6CBCAE-7C3D-4646-A8D0-7B11E3A556FB}"/>
    <cellStyle name="Separador de milhares 2 18 2 2 3 2 2 2" xfId="4191" xr:uid="{0DC9AF6D-C530-48C0-984C-147FF3D2170A}"/>
    <cellStyle name="Separador de milhares 2 18 2 2 3 2 2 2 2" xfId="8397" xr:uid="{ED4A4938-153B-4E10-BB04-8FA91B691CF1}"/>
    <cellStyle name="Separador de milhares 2 18 2 2 3 2 2 3" xfId="6301" xr:uid="{599E03A7-537B-4631-AF99-BBDA1171E450}"/>
    <cellStyle name="Separador de milhares 2 18 2 2 3 2 3" xfId="3136" xr:uid="{A60771AB-4CB7-42C9-BA1A-6C4693898600}"/>
    <cellStyle name="Separador de milhares 2 18 2 2 3 2 3 2" xfId="7342" xr:uid="{BC8DD0DE-6ECE-47FB-B7A5-52148F75837A}"/>
    <cellStyle name="Separador de milhares 2 18 2 2 3 2 4" xfId="5246" xr:uid="{A6515023-9E70-460E-AF97-82308CCB1E88}"/>
    <cellStyle name="Separador de milhares 2 18 2 2 3 3" xfId="1631" xr:uid="{F253E56A-E3B5-4F42-A8E7-086868C86420}"/>
    <cellStyle name="Separador de milhares 2 18 2 2 3 3 2" xfId="3737" xr:uid="{6E32F9B1-E9C4-46A0-ABD0-7E6CCD760E55}"/>
    <cellStyle name="Separador de milhares 2 18 2 2 3 3 2 2" xfId="7943" xr:uid="{5FE27401-683F-4BD6-AC59-DC8CEA2FD9EB}"/>
    <cellStyle name="Separador de milhares 2 18 2 2 3 3 3" xfId="5847" xr:uid="{561BD9A8-B0E4-48C1-A107-D8BA6882F192}"/>
    <cellStyle name="Separador de milhares 2 18 2 2 3 4" xfId="2682" xr:uid="{8E44D02A-99BD-4188-90DB-EFD592317936}"/>
    <cellStyle name="Separador de milhares 2 18 2 2 3 4 2" xfId="6888" xr:uid="{51B399DF-9069-4383-B869-8D88A4990453}"/>
    <cellStyle name="Separador de milhares 2 18 2 2 3 5" xfId="4792" xr:uid="{501E9080-5014-4A9B-9055-678BEEF72BD2}"/>
    <cellStyle name="Separador de milhares 2 18 2 2 4" xfId="784" xr:uid="{BA67C5FA-DC7F-4E7B-8DC1-F1B9234F431F}"/>
    <cellStyle name="Separador de milhares 2 18 2 2 4 2" xfId="1853" xr:uid="{696B49ED-6FE1-4D1B-8738-C8E2511124F2}"/>
    <cellStyle name="Separador de milhares 2 18 2 2 4 2 2" xfId="3959" xr:uid="{E3FD8356-DA2D-4585-8CAB-D94A019BA1A4}"/>
    <cellStyle name="Separador de milhares 2 18 2 2 4 2 2 2" xfId="8165" xr:uid="{2F14C67B-E990-47B2-8E4D-8EE4B1CE0C47}"/>
    <cellStyle name="Separador de milhares 2 18 2 2 4 2 3" xfId="6069" xr:uid="{3DD248CB-F9D6-4982-BA49-B198957CD98C}"/>
    <cellStyle name="Separador de milhares 2 18 2 2 4 3" xfId="2904" xr:uid="{53369699-EC13-4BEF-B954-D5BE9462A522}"/>
    <cellStyle name="Separador de milhares 2 18 2 2 4 3 2" xfId="7110" xr:uid="{FB49757A-271D-4144-AFFA-1C76E2E70F1B}"/>
    <cellStyle name="Separador de milhares 2 18 2 2 4 4" xfId="5014" xr:uid="{E3F525B7-FA15-4315-9C26-420C754DF542}"/>
    <cellStyle name="Separador de milhares 2 18 2 2 5" xfId="1398" xr:uid="{C77DF3CB-272F-451C-ABEB-3B7C4C067191}"/>
    <cellStyle name="Separador de milhares 2 18 2 2 5 2" xfId="3504" xr:uid="{12F24DD0-FBB9-4033-8C35-E8B612783DBA}"/>
    <cellStyle name="Separador de milhares 2 18 2 2 5 2 2" xfId="7710" xr:uid="{F6C4AD10-5172-47D6-8A17-A345C32E4FE4}"/>
    <cellStyle name="Separador de milhares 2 18 2 2 5 3" xfId="5614" xr:uid="{C05ED9CD-4E3E-4B04-9C49-6EEEB548BDB9}"/>
    <cellStyle name="Separador de milhares 2 18 2 2 6" xfId="2449" xr:uid="{E59A9E1F-0504-44F2-86CD-BC400D7F7FB1}"/>
    <cellStyle name="Separador de milhares 2 18 2 2 6 2" xfId="6655" xr:uid="{DFA9D82F-3F40-4079-BB30-533A20F3AAC8}"/>
    <cellStyle name="Separador de milhares 2 18 2 2 7" xfId="4559" xr:uid="{5EB91144-C2D2-4F93-8B24-BF48C696EB2A}"/>
    <cellStyle name="Separador de milhares 2 18 2 3" xfId="453" xr:uid="{16C0A3BF-F790-45CB-AD3D-806DA730CCBD}"/>
    <cellStyle name="Separador de milhares 2 18 2 3 2" xfId="916" xr:uid="{7C67D8E5-DD14-4A44-AB91-16BBCC70FE02}"/>
    <cellStyle name="Separador de milhares 2 18 2 3 2 2" xfId="1984" xr:uid="{9D700A76-5F33-4502-BFEC-564720634667}"/>
    <cellStyle name="Separador de milhares 2 18 2 3 2 2 2" xfId="4090" xr:uid="{E42AEC36-EC97-4D70-99F8-24313F5ADBFB}"/>
    <cellStyle name="Separador de milhares 2 18 2 3 2 2 2 2" xfId="8296" xr:uid="{0523B8AC-7896-4492-8988-6019D1B237B8}"/>
    <cellStyle name="Separador de milhares 2 18 2 3 2 2 3" xfId="6200" xr:uid="{95C9DA21-75E2-4F3A-914F-EE91EE2522DB}"/>
    <cellStyle name="Separador de milhares 2 18 2 3 2 3" xfId="3035" xr:uid="{F6408DB6-6AFC-41F1-A7B5-AC3014EB7E70}"/>
    <cellStyle name="Separador de milhares 2 18 2 3 2 3 2" xfId="7241" xr:uid="{6AD05CED-B4E2-4F8E-ABAD-F6001315EA0B}"/>
    <cellStyle name="Separador de milhares 2 18 2 3 2 4" xfId="5145" xr:uid="{D38FE93B-BDF5-4128-B11D-026167CE4091}"/>
    <cellStyle name="Separador de milhares 2 18 2 3 3" xfId="1530" xr:uid="{E2B6EF8A-E131-4F21-9105-A6AAD485F0C2}"/>
    <cellStyle name="Separador de milhares 2 18 2 3 3 2" xfId="3636" xr:uid="{135647AF-7E3F-4A26-B286-2CD7CBAE5910}"/>
    <cellStyle name="Separador de milhares 2 18 2 3 3 2 2" xfId="7842" xr:uid="{BAFC280E-EA44-47BA-A5A6-50F23D326E00}"/>
    <cellStyle name="Separador de milhares 2 18 2 3 3 3" xfId="5746" xr:uid="{9DE13FB4-06A0-43EC-8F5A-79E76A9E31B2}"/>
    <cellStyle name="Separador de milhares 2 18 2 3 4" xfId="2581" xr:uid="{0735DD9D-FDE8-450B-9854-98B33BA59D71}"/>
    <cellStyle name="Separador de milhares 2 18 2 3 4 2" xfId="6787" xr:uid="{0E05F810-C834-4304-9991-5FAB12390CCB}"/>
    <cellStyle name="Separador de milhares 2 18 2 3 5" xfId="4691" xr:uid="{53ADAA37-749B-45C8-93B6-39FC2148D0BE}"/>
    <cellStyle name="Separador de milhares 2 18 2 4" xfId="683" xr:uid="{2018428E-AA9F-43DF-9E27-BDF6FD0D5266}"/>
    <cellStyle name="Separador de milhares 2 18 2 4 2" xfId="1752" xr:uid="{ED046DDE-58E3-44E8-958E-653F7B7489CB}"/>
    <cellStyle name="Separador de milhares 2 18 2 4 2 2" xfId="3858" xr:uid="{6DF99D08-2014-41A7-92E2-833153D744EC}"/>
    <cellStyle name="Separador de milhares 2 18 2 4 2 2 2" xfId="8064" xr:uid="{FBA31CCB-A564-4F63-9903-ACC278F14271}"/>
    <cellStyle name="Separador de milhares 2 18 2 4 2 3" xfId="5968" xr:uid="{7EE37E5F-2D6F-4637-B5BA-E04AD1298BBF}"/>
    <cellStyle name="Separador de milhares 2 18 2 4 3" xfId="2803" xr:uid="{A60ADA3B-B13D-43A5-AA7C-6CD7F6647653}"/>
    <cellStyle name="Separador de milhares 2 18 2 4 3 2" xfId="7009" xr:uid="{73791AC0-5A3E-41B5-A0B3-C4C60C501C3C}"/>
    <cellStyle name="Separador de milhares 2 18 2 4 4" xfId="4913" xr:uid="{CF0B5301-E093-47D0-A963-DDEF2313E460}"/>
    <cellStyle name="Separador de milhares 2 18 2 5" xfId="1139" xr:uid="{D7F2EEC6-3D7C-491E-ADF6-0165238D5FE5}"/>
    <cellStyle name="Separador de milhares 2 18 2 5 2" xfId="2206" xr:uid="{EB6E8779-A5C4-4CB0-9358-CFD520697AD9}"/>
    <cellStyle name="Separador de milhares 2 18 2 5 2 2" xfId="4312" xr:uid="{53F71D38-18CF-4807-8786-27CB849C0190}"/>
    <cellStyle name="Separador de milhares 2 18 2 5 2 2 2" xfId="8518" xr:uid="{F9C5D778-A957-451B-918B-8234B0395950}"/>
    <cellStyle name="Separador de milhares 2 18 2 5 2 3" xfId="6422" xr:uid="{402BF75E-AEFB-41A4-8F4E-28B6904E16A3}"/>
    <cellStyle name="Separador de milhares 2 18 2 5 3" xfId="3257" xr:uid="{731A6D2C-9A7E-456E-8160-5E90C95FA992}"/>
    <cellStyle name="Separador de milhares 2 18 2 5 3 2" xfId="7463" xr:uid="{F8D4A7FC-B674-43FA-B5F2-82AC93C9C10F}"/>
    <cellStyle name="Separador de milhares 2 18 2 5 4" xfId="5367" xr:uid="{2E20F9F9-EE6F-4751-BFBE-FCAB244B8EFD}"/>
    <cellStyle name="Separador de milhares 2 18 2 6" xfId="1289" xr:uid="{4D56FF90-A07D-48A4-B7E0-9DEA403737C3}"/>
    <cellStyle name="Separador de milhares 2 18 2 6 2" xfId="3403" xr:uid="{68B76C84-A172-4763-A9E6-AF0C68083A4D}"/>
    <cellStyle name="Separador de milhares 2 18 2 6 2 2" xfId="7609" xr:uid="{8B02F8B5-BFAF-46FB-9664-378C4B728F6D}"/>
    <cellStyle name="Separador de milhares 2 18 2 6 3" xfId="5513" xr:uid="{773088E3-457D-42D3-9A8D-48D910953642}"/>
    <cellStyle name="Separador de milhares 2 18 2 7" xfId="2339" xr:uid="{D9A415A3-3200-4C59-B447-7B13FE60844E}"/>
    <cellStyle name="Separador de milhares 2 18 2 7 2" xfId="6554" xr:uid="{A9266948-545B-4F2C-8E7A-27BB36E027ED}"/>
    <cellStyle name="Separador de milhares 2 18 2 8" xfId="4449" xr:uid="{E05D09F7-7EA2-4089-8291-9A4C227325BB}"/>
    <cellStyle name="Separador de milhares 2 18 3" xfId="452" xr:uid="{1C69D5F3-9935-49D5-8F58-05364AA76E6B}"/>
    <cellStyle name="Separador de milhares 2 18 3 2" xfId="915" xr:uid="{124EFB71-9FDC-402A-8953-E961E16B74BB}"/>
    <cellStyle name="Separador de milhares 2 18 3 2 2" xfId="1983" xr:uid="{4F21433E-E60E-46FF-93AA-BA5FD15B9E80}"/>
    <cellStyle name="Separador de milhares 2 18 3 2 2 2" xfId="4089" xr:uid="{5DC7F296-918A-498F-8115-4DAD52EC176D}"/>
    <cellStyle name="Separador de milhares 2 18 3 2 2 2 2" xfId="8295" xr:uid="{031AB1E5-38C0-4ED6-B2CA-FEB2E46CA0EF}"/>
    <cellStyle name="Separador de milhares 2 18 3 2 2 3" xfId="6199" xr:uid="{5DDCABC7-888D-4C60-B2E9-709D5BE74E94}"/>
    <cellStyle name="Separador de milhares 2 18 3 2 3" xfId="3034" xr:uid="{49DB4852-DE81-4B08-89D4-70B1F696A109}"/>
    <cellStyle name="Separador de milhares 2 18 3 2 3 2" xfId="7240" xr:uid="{0A03AA44-D401-4A62-AEA0-DB6F22D02847}"/>
    <cellStyle name="Separador de milhares 2 18 3 2 4" xfId="5144" xr:uid="{CB9AA200-BB94-4D24-B4F0-3845010C8D37}"/>
    <cellStyle name="Separador de milhares 2 18 3 3" xfId="1529" xr:uid="{944D722F-4B9B-4C04-B60C-F2E5996447C7}"/>
    <cellStyle name="Separador de milhares 2 18 3 3 2" xfId="3635" xr:uid="{F4FF2922-86A0-42DF-A0FE-79D3A9C890C5}"/>
    <cellStyle name="Separador de milhares 2 18 3 3 2 2" xfId="7841" xr:uid="{F9DEB47A-10B4-410F-9FF4-78E1D4AF45D4}"/>
    <cellStyle name="Separador de milhares 2 18 3 3 3" xfId="5745" xr:uid="{405D1016-847A-4DA1-8D7D-1C5E560B1B3C}"/>
    <cellStyle name="Separador de milhares 2 18 3 4" xfId="2580" xr:uid="{43B4DE49-D40D-4EFE-AD1B-ADBC6D6C94FB}"/>
    <cellStyle name="Separador de milhares 2 18 3 4 2" xfId="6786" xr:uid="{355FA104-F107-4CE7-92F0-01E9F5B44210}"/>
    <cellStyle name="Separador de milhares 2 18 3 5" xfId="4690" xr:uid="{28CE36C8-9124-470B-BF96-56E28DBC53DF}"/>
    <cellStyle name="Separador de milhares 2 18 4" xfId="682" xr:uid="{9EB10F79-66A1-4F3A-992E-24AAF026BACC}"/>
    <cellStyle name="Separador de milhares 2 18 4 2" xfId="1751" xr:uid="{B3429C54-B20E-44D8-B648-226FB5EACEFF}"/>
    <cellStyle name="Separador de milhares 2 18 4 2 2" xfId="3857" xr:uid="{0DAFAEEE-90A8-4F47-BC42-C0CE13F84C88}"/>
    <cellStyle name="Separador de milhares 2 18 4 2 2 2" xfId="8063" xr:uid="{76E87AAF-CC75-4BC0-AA96-9A36113C455A}"/>
    <cellStyle name="Separador de milhares 2 18 4 2 3" xfId="5967" xr:uid="{DBCAFEC9-939F-46F1-A382-4C2C1820CBE2}"/>
    <cellStyle name="Separador de milhares 2 18 4 3" xfId="2802" xr:uid="{409B8C20-F1EA-4ADF-BC28-F6A9DFBB6E1E}"/>
    <cellStyle name="Separador de milhares 2 18 4 3 2" xfId="7008" xr:uid="{A9539D80-D234-43D1-A93B-D21DC76D5BA4}"/>
    <cellStyle name="Separador de milhares 2 18 4 4" xfId="4912" xr:uid="{EE1CDBAF-E3E1-4AE0-81B2-CC6D648F12F7}"/>
    <cellStyle name="Separador de milhares 2 18 5" xfId="1138" xr:uid="{4963D81E-D9E1-4309-8344-89FD02342F10}"/>
    <cellStyle name="Separador de milhares 2 18 5 2" xfId="2205" xr:uid="{156B43B2-9D34-4829-A301-A224062D41DE}"/>
    <cellStyle name="Separador de milhares 2 18 5 2 2" xfId="4311" xr:uid="{F2A70FC1-8718-4512-A5A6-2041BE7FE111}"/>
    <cellStyle name="Separador de milhares 2 18 5 2 2 2" xfId="8517" xr:uid="{34931514-E052-4CF5-B195-E1547743946A}"/>
    <cellStyle name="Separador de milhares 2 18 5 2 3" xfId="6421" xr:uid="{2C2FA596-A2A6-4C31-9E55-35C153F7939B}"/>
    <cellStyle name="Separador de milhares 2 18 5 3" xfId="3256" xr:uid="{71C8411A-779E-431A-84C0-6F06C1CA8613}"/>
    <cellStyle name="Separador de milhares 2 18 5 3 2" xfId="7462" xr:uid="{52D01D93-9CDA-44AC-8C8A-FE9FA32F215F}"/>
    <cellStyle name="Separador de milhares 2 18 5 4" xfId="5366" xr:uid="{3EA09DCA-7B38-4256-BB19-C14E524E49A4}"/>
    <cellStyle name="Separador de milhares 2 18 6" xfId="1288" xr:uid="{58D79439-41DF-4F10-9410-4E48F50CB458}"/>
    <cellStyle name="Separador de milhares 2 18 6 2" xfId="3402" xr:uid="{FA7F1E14-1230-436E-A8B5-E2FCF23FFD95}"/>
    <cellStyle name="Separador de milhares 2 18 6 2 2" xfId="7608" xr:uid="{92995980-81C7-42CA-9B5C-E986DD392567}"/>
    <cellStyle name="Separador de milhares 2 18 6 3" xfId="5512" xr:uid="{13C7D140-510D-424C-95E7-34FF87BAB9FA}"/>
    <cellStyle name="Separador de milhares 2 18 7" xfId="1153" xr:uid="{BDEE96D6-455A-46B9-A440-05C7D3DAF0BF}"/>
    <cellStyle name="Separador de milhares 2 18 7 2" xfId="3271" xr:uid="{388B90AB-DAC9-462C-B6B9-F454917760D1}"/>
    <cellStyle name="Separador de milhares 2 18 7 2 2" xfId="7477" xr:uid="{A42A9413-C7C1-4648-B170-51CA03DFAE28}"/>
    <cellStyle name="Separador de milhares 2 18 7 3" xfId="5381" xr:uid="{F55346B4-532C-422F-9350-DE25466512A3}"/>
    <cellStyle name="Separador de milhares 2 18 8" xfId="2338" xr:uid="{A9F5AF90-AC9C-474D-8719-C089CDA5A512}"/>
    <cellStyle name="Separador de milhares 2 18 8 2" xfId="6553" xr:uid="{84F8A4E0-608A-46EC-8097-F540DCEC9878}"/>
    <cellStyle name="Separador de milhares 2 18 9" xfId="4448" xr:uid="{0E61545B-21BC-4BD3-883E-6A454715ED57}"/>
    <cellStyle name="Separador de milhares 2 19" xfId="9" xr:uid="{00000000-0005-0000-0000-000007000000}"/>
    <cellStyle name="Separador de milhares 2 19 10" xfId="2340" xr:uid="{A47F45E3-1EE6-4F03-B4DE-E705B227D654}"/>
    <cellStyle name="Separador de milhares 2 19 10 2" xfId="6555" xr:uid="{ABBE4836-22BB-4631-8A30-CE251CEC4A90}"/>
    <cellStyle name="Separador de milhares 2 19 11" xfId="27" xr:uid="{214F5F9C-5839-4912-A9BF-E8E5738FA0FB}"/>
    <cellStyle name="Separador de milhares 2 19 11 2" xfId="4450" xr:uid="{D3529B88-4407-4752-BEC1-0EAD8626355A}"/>
    <cellStyle name="Separador de milhares 2 19 12" xfId="204" xr:uid="{44699891-5DD6-439E-84DE-BB00FE2AD720}"/>
    <cellStyle name="Separador de milhares 2 19 13" xfId="26" xr:uid="{3E4BF499-85FB-45A3-A578-7D6797193350}"/>
    <cellStyle name="Separador de milhares 2 19 2" xfId="205" xr:uid="{ABFD5FEA-1B59-40E0-9454-098089E9333F}"/>
    <cellStyle name="Separador de milhares 2 19 2 2" xfId="206" xr:uid="{9D364D19-C968-4E92-9764-5E70A5D35813}"/>
    <cellStyle name="Separador de milhares 2 19 2 2 2" xfId="456" xr:uid="{6A0E744C-5FB9-4935-BFAE-BDB19E47CA2B}"/>
    <cellStyle name="Separador de milhares 2 19 2 2 2 2" xfId="919" xr:uid="{83BD36B3-77C0-405E-B0BA-5A232C0073AC}"/>
    <cellStyle name="Separador de milhares 2 19 2 2 2 2 2" xfId="1987" xr:uid="{02881B46-773B-4A87-B735-9704FC5EFB5A}"/>
    <cellStyle name="Separador de milhares 2 19 2 2 2 2 2 2" xfId="4093" xr:uid="{B0CCEC99-C937-4D0C-8474-F66BD3FC244E}"/>
    <cellStyle name="Separador de milhares 2 19 2 2 2 2 2 2 2" xfId="8299" xr:uid="{EC4748FC-9171-4A64-BBB9-67E208966806}"/>
    <cellStyle name="Separador de milhares 2 19 2 2 2 2 2 3" xfId="6203" xr:uid="{B26B0CB6-6924-4F3F-BC48-2203309C208C}"/>
    <cellStyle name="Separador de milhares 2 19 2 2 2 2 3" xfId="3038" xr:uid="{EB4E191D-9563-445F-A0BE-CC6B8E3930B8}"/>
    <cellStyle name="Separador de milhares 2 19 2 2 2 2 3 2" xfId="7244" xr:uid="{0236C77F-5953-4051-B1C6-E0F05D0C7600}"/>
    <cellStyle name="Separador de milhares 2 19 2 2 2 2 4" xfId="5148" xr:uid="{C5DD500C-195B-4E8A-98C0-781F7562B76C}"/>
    <cellStyle name="Separador de milhares 2 19 2 2 2 3" xfId="1533" xr:uid="{BFA1429E-E42E-4D30-A83A-4E4FA6DF089B}"/>
    <cellStyle name="Separador de milhares 2 19 2 2 2 3 2" xfId="3639" xr:uid="{F4037222-752A-46CA-AFFA-1E8A61BC55E7}"/>
    <cellStyle name="Separador de milhares 2 19 2 2 2 3 2 2" xfId="7845" xr:uid="{292C9D59-3475-4E1D-A333-3B47C1E3C077}"/>
    <cellStyle name="Separador de milhares 2 19 2 2 2 3 3" xfId="5749" xr:uid="{7F873B6F-A916-4506-9E7E-EBA47B9F101D}"/>
    <cellStyle name="Separador de milhares 2 19 2 2 2 4" xfId="2584" xr:uid="{D41A6CCC-01E7-470E-B81A-E7ED403DA513}"/>
    <cellStyle name="Separador de milhares 2 19 2 2 2 4 2" xfId="6790" xr:uid="{F51A4DC7-E946-472E-9241-820D8221A623}"/>
    <cellStyle name="Separador de milhares 2 19 2 2 2 5" xfId="4694" xr:uid="{C64E1FFE-D0B2-44DF-B4AB-3E5C438DBA97}"/>
    <cellStyle name="Separador de milhares 2 19 2 2 3" xfId="1292" xr:uid="{294129A0-C0E4-43D7-BF05-275CD1A7A500}"/>
    <cellStyle name="Separador de milhares 2 19 2 2 3 2" xfId="3406" xr:uid="{E7E70D2E-788D-4992-B462-6237CF2470DB}"/>
    <cellStyle name="Separador de milhares 2 19 2 2 3 2 2" xfId="7612" xr:uid="{6202A474-89C1-40D5-ACE1-3556881D5DF3}"/>
    <cellStyle name="Separador de milhares 2 19 2 2 3 3" xfId="5516" xr:uid="{6732CF18-FE08-441B-9E9F-F0407FD8AC76}"/>
    <cellStyle name="Separador de milhares 2 19 2 2 4" xfId="2342" xr:uid="{AE8E1BD3-BBE0-493D-B53F-F16AEB115E8D}"/>
    <cellStyle name="Separador de milhares 2 19 2 2 4 2" xfId="6557" xr:uid="{FCD2CD85-75D3-4BCF-AC44-41101D6DBA35}"/>
    <cellStyle name="Separador de milhares 2 19 2 2 5" xfId="4452" xr:uid="{1D8CE6E1-5FC6-4344-B0F9-44585C7EACDC}"/>
    <cellStyle name="Separador de milhares 2 19 2 3" xfId="455" xr:uid="{214C1600-E73D-4E3A-9FE4-81405D80828D}"/>
    <cellStyle name="Separador de milhares 2 19 2 3 2" xfId="918" xr:uid="{F95F1535-C227-49DF-B3A4-358747C391C4}"/>
    <cellStyle name="Separador de milhares 2 19 2 3 2 2" xfId="1986" xr:uid="{6A809EC8-3775-4397-815E-BCEA2AEBB44C}"/>
    <cellStyle name="Separador de milhares 2 19 2 3 2 2 2" xfId="4092" xr:uid="{A40564AD-34E9-42C8-8E91-505BEB0F0187}"/>
    <cellStyle name="Separador de milhares 2 19 2 3 2 2 2 2" xfId="8298" xr:uid="{E9943B53-B8E6-402E-AA4D-6A7213C4A3BC}"/>
    <cellStyle name="Separador de milhares 2 19 2 3 2 2 3" xfId="6202" xr:uid="{4FAE3D87-7CD4-44A7-BB3D-50B18F3E5332}"/>
    <cellStyle name="Separador de milhares 2 19 2 3 2 3" xfId="3037" xr:uid="{D7B2F7EB-F951-4CE8-BB97-62F3AD7F3978}"/>
    <cellStyle name="Separador de milhares 2 19 2 3 2 3 2" xfId="7243" xr:uid="{AF803C8F-0860-4C36-8ACF-D791DF21052B}"/>
    <cellStyle name="Separador de milhares 2 19 2 3 2 4" xfId="5147" xr:uid="{026DA706-BAD3-446E-A265-941E0F8301A7}"/>
    <cellStyle name="Separador de milhares 2 19 2 3 3" xfId="1532" xr:uid="{87576404-16AC-4DCB-A8F0-ED01A565D23E}"/>
    <cellStyle name="Separador de milhares 2 19 2 3 3 2" xfId="3638" xr:uid="{2EFD6BF5-DE83-4B67-A7E0-14184D3B039E}"/>
    <cellStyle name="Separador de milhares 2 19 2 3 3 2 2" xfId="7844" xr:uid="{9F8CD705-C54B-4FFD-86D6-B2B3491780F1}"/>
    <cellStyle name="Separador de milhares 2 19 2 3 3 3" xfId="5748" xr:uid="{CE96BA65-D441-4E02-9CBD-AC7A6C966D66}"/>
    <cellStyle name="Separador de milhares 2 19 2 3 4" xfId="2583" xr:uid="{EBA360F6-A5A8-4C8D-91F2-A8F8482E6CE1}"/>
    <cellStyle name="Separador de milhares 2 19 2 3 4 2" xfId="6789" xr:uid="{14E7CC63-8C6D-477A-AF5E-26A13DB86C2C}"/>
    <cellStyle name="Separador de milhares 2 19 2 3 5" xfId="4693" xr:uid="{2A393DDB-1EA3-4600-8A1D-ABD1D5F1A89A}"/>
    <cellStyle name="Separador de milhares 2 19 2 4" xfId="1291" xr:uid="{FD943DC5-158E-4266-895A-DF90CB7D922D}"/>
    <cellStyle name="Separador de milhares 2 19 2 4 2" xfId="3405" xr:uid="{D2329363-A9BD-496E-A327-DE02AD1E0E71}"/>
    <cellStyle name="Separador de milhares 2 19 2 4 2 2" xfId="7611" xr:uid="{9C0847F1-20BE-40D6-A924-5E8C27E9350D}"/>
    <cellStyle name="Separador de milhares 2 19 2 4 3" xfId="5515" xr:uid="{923523E0-9B01-40DA-BD62-6F21A90F3A12}"/>
    <cellStyle name="Separador de milhares 2 19 2 5" xfId="2341" xr:uid="{2AC78B58-E3A9-4BAB-B915-36AFC91E272C}"/>
    <cellStyle name="Separador de milhares 2 19 2 5 2" xfId="6556" xr:uid="{BE14A3DB-4261-4E34-A7FE-5314A1120998}"/>
    <cellStyle name="Separador de milhares 2 19 2 6" xfId="4451" xr:uid="{D9A03D78-BDD2-4AC8-819B-CA7B369050D8}"/>
    <cellStyle name="Separador de milhares 2 19 3" xfId="207" xr:uid="{7B0617F3-3B58-41B2-A815-FA035CF239FC}"/>
    <cellStyle name="Separador de milhares 2 19 3 2" xfId="457" xr:uid="{5D1AA5C3-CE3D-48B3-BF36-49693BD0B62C}"/>
    <cellStyle name="Separador de milhares 2 19 3 2 2" xfId="920" xr:uid="{30BF9465-0766-4F8E-9A65-A6EB4A883248}"/>
    <cellStyle name="Separador de milhares 2 19 3 2 2 2" xfId="1988" xr:uid="{95E65F57-3EAA-4736-9D33-8B40FB9E5CE3}"/>
    <cellStyle name="Separador de milhares 2 19 3 2 2 2 2" xfId="4094" xr:uid="{685D60F4-A664-4CF3-B470-5C6820CF94F1}"/>
    <cellStyle name="Separador de milhares 2 19 3 2 2 2 2 2" xfId="8300" xr:uid="{0F31ABD1-2575-4847-B35D-0380904D16C3}"/>
    <cellStyle name="Separador de milhares 2 19 3 2 2 2 3" xfId="6204" xr:uid="{B191CA00-3389-494A-8E0B-2E1E5353ABB2}"/>
    <cellStyle name="Separador de milhares 2 19 3 2 2 3" xfId="3039" xr:uid="{E154F543-A192-4C44-8A8D-EE3EF83580C7}"/>
    <cellStyle name="Separador de milhares 2 19 3 2 2 3 2" xfId="7245" xr:uid="{A7F5879C-2555-41E1-895A-D7F03A06FFA6}"/>
    <cellStyle name="Separador de milhares 2 19 3 2 2 4" xfId="5149" xr:uid="{569E30AC-D59C-40F9-9581-5E69F226F518}"/>
    <cellStyle name="Separador de milhares 2 19 3 2 3" xfId="1534" xr:uid="{7CD802B0-4A37-49A9-B259-0CF7D2F2DC32}"/>
    <cellStyle name="Separador de milhares 2 19 3 2 3 2" xfId="3640" xr:uid="{8BD50FAA-29B3-4E3F-89F7-C7AAB257A228}"/>
    <cellStyle name="Separador de milhares 2 19 3 2 3 2 2" xfId="7846" xr:uid="{FDE86334-D231-45E2-9BFA-EA0C5D3CCCEA}"/>
    <cellStyle name="Separador de milhares 2 19 3 2 3 3" xfId="5750" xr:uid="{7FB48ACC-9459-4C3D-B624-2274287329DD}"/>
    <cellStyle name="Separador de milhares 2 19 3 2 4" xfId="2585" xr:uid="{6163C38F-0D58-4A7C-9418-D4CE4D4C0004}"/>
    <cellStyle name="Separador de milhares 2 19 3 2 4 2" xfId="6791" xr:uid="{ED1E53EC-9DA2-42DD-9588-FD4D599F0939}"/>
    <cellStyle name="Separador de milhares 2 19 3 2 5" xfId="4695" xr:uid="{1F671C56-6981-452F-B88E-FF452DCB8C4C}"/>
    <cellStyle name="Separador de milhares 2 19 3 3" xfId="685" xr:uid="{4B89AA98-BF85-4642-922E-5CB42FC82B50}"/>
    <cellStyle name="Separador de milhares 2 19 3 3 2" xfId="1754" xr:uid="{0248B8FF-645E-4C0C-9F17-C7C0593C466A}"/>
    <cellStyle name="Separador de milhares 2 19 3 3 2 2" xfId="3860" xr:uid="{EC6BB839-2CC2-4797-97E2-176A035ADF37}"/>
    <cellStyle name="Separador de milhares 2 19 3 3 2 2 2" xfId="8066" xr:uid="{BB6EE034-CD4C-42A8-87A0-270625E49713}"/>
    <cellStyle name="Separador de milhares 2 19 3 3 2 3" xfId="5970" xr:uid="{4267DCE7-416A-42CB-AFE3-DEC09056164F}"/>
    <cellStyle name="Separador de milhares 2 19 3 3 3" xfId="2805" xr:uid="{C17DB904-058D-4EAC-A005-0B7B103B2B2E}"/>
    <cellStyle name="Separador de milhares 2 19 3 3 3 2" xfId="7011" xr:uid="{EF4ABFC0-1C0A-4A14-9F2B-ADBEF5697BB4}"/>
    <cellStyle name="Separador de milhares 2 19 3 3 4" xfId="4915" xr:uid="{FAE0145E-C71B-465D-B280-32CA2B676672}"/>
    <cellStyle name="Separador de milhares 2 19 3 4" xfId="1141" xr:uid="{BD9710AA-F5DE-47D0-9DC7-3F452A9C42B1}"/>
    <cellStyle name="Separador de milhares 2 19 3 4 2" xfId="2208" xr:uid="{207EC0ED-4B95-4A18-9634-ED938C9EC6EB}"/>
    <cellStyle name="Separador de milhares 2 19 3 4 2 2" xfId="4314" xr:uid="{F68D4180-ACEF-400D-B1E8-DFCC5A86FA14}"/>
    <cellStyle name="Separador de milhares 2 19 3 4 2 2 2" xfId="8520" xr:uid="{5EEBF0AF-7D2E-4DFA-8411-81873F79929D}"/>
    <cellStyle name="Separador de milhares 2 19 3 4 2 3" xfId="6424" xr:uid="{91D2066D-7D16-4724-AE89-5C7E911B67AB}"/>
    <cellStyle name="Separador de milhares 2 19 3 4 3" xfId="3259" xr:uid="{ED6AB89C-2011-4FFC-8F6F-E90D09F7F580}"/>
    <cellStyle name="Separador de milhares 2 19 3 4 3 2" xfId="7465" xr:uid="{86ED9373-20A6-4FDC-BE88-B1353DACA424}"/>
    <cellStyle name="Separador de milhares 2 19 3 4 4" xfId="5369" xr:uid="{466687B0-9F05-4B1F-9476-38A499EA08C3}"/>
    <cellStyle name="Separador de milhares 2 19 3 5" xfId="1293" xr:uid="{FFEC18F6-6840-4F4C-93EA-AAC08FB875B3}"/>
    <cellStyle name="Separador de milhares 2 19 3 5 2" xfId="3407" xr:uid="{A6552775-3F19-4EDB-9975-C0837268AF5C}"/>
    <cellStyle name="Separador de milhares 2 19 3 5 2 2" xfId="7613" xr:uid="{431ECA23-C5F4-4C82-84DC-E844B1F6FA59}"/>
    <cellStyle name="Separador de milhares 2 19 3 5 3" xfId="5517" xr:uid="{653A4915-0510-4D86-AC0F-740B84F73AA2}"/>
    <cellStyle name="Separador de milhares 2 19 3 6" xfId="2343" xr:uid="{3A43C439-C1A6-4E31-9D9F-7A2013F8D07D}"/>
    <cellStyle name="Separador de milhares 2 19 3 6 2" xfId="6558" xr:uid="{A2621108-9216-4241-8A09-2581E88A946A}"/>
    <cellStyle name="Separador de milhares 2 19 3 7" xfId="4453" xr:uid="{A74A898E-2B7E-42CF-BCA0-D2AEABD69862}"/>
    <cellStyle name="Separador de milhares 2 19 4" xfId="223" xr:uid="{E392E5AC-4C03-4CEB-B9B7-A777EC5E57F5}"/>
    <cellStyle name="Separador de milhares 2 19 4 2" xfId="470" xr:uid="{A4F48427-DE88-4630-AD68-A5FD7D7DA1F7}"/>
    <cellStyle name="Separador de milhares 2 19 4 2 2" xfId="933" xr:uid="{24AF1A75-9185-4CF3-BEB2-3F386B68CC02}"/>
    <cellStyle name="Separador de milhares 2 19 4 2 2 2" xfId="2001" xr:uid="{9E13A948-96AC-437F-94A0-E5BFC5A27610}"/>
    <cellStyle name="Separador de milhares 2 19 4 2 2 2 2" xfId="4107" xr:uid="{2CB82128-A236-43FD-ACCD-04DCEB30EAB7}"/>
    <cellStyle name="Separador de milhares 2 19 4 2 2 2 2 2" xfId="8313" xr:uid="{11B07C50-8796-4159-B55D-760DFF555734}"/>
    <cellStyle name="Separador de milhares 2 19 4 2 2 2 3" xfId="6217" xr:uid="{364A4BCA-69B1-43CB-8CD3-241F0E1AC163}"/>
    <cellStyle name="Separador de milhares 2 19 4 2 2 3" xfId="3052" xr:uid="{80549701-4D37-4E30-8004-124C6249F83B}"/>
    <cellStyle name="Separador de milhares 2 19 4 2 2 3 2" xfId="7258" xr:uid="{E96598BE-9F86-43E6-B86B-5FD3C0CE5FB2}"/>
    <cellStyle name="Separador de milhares 2 19 4 2 2 4" xfId="5162" xr:uid="{D97E35E7-47DE-432C-B4B6-ADCEA1FC2114}"/>
    <cellStyle name="Separador de milhares 2 19 4 2 3" xfId="1547" xr:uid="{D190B03F-9B00-46C2-8FD0-531BA5172199}"/>
    <cellStyle name="Separador de milhares 2 19 4 2 3 2" xfId="3653" xr:uid="{ED181F94-D5F2-4A5B-B869-790003E2237D}"/>
    <cellStyle name="Separador de milhares 2 19 4 2 3 2 2" xfId="7859" xr:uid="{3BA8D35E-6136-4B24-8B2B-B35BF8673E46}"/>
    <cellStyle name="Separador de milhares 2 19 4 2 3 3" xfId="5763" xr:uid="{99EFC042-59FF-46AE-92A3-BCDBF20120CD}"/>
    <cellStyle name="Separador de milhares 2 19 4 2 4" xfId="2598" xr:uid="{18876172-7797-4056-A503-BFB5503A2474}"/>
    <cellStyle name="Separador de milhares 2 19 4 2 4 2" xfId="6804" xr:uid="{2BDB0EC1-8035-43D0-8EB2-32478888C364}"/>
    <cellStyle name="Separador de milhares 2 19 4 2 5" xfId="4708" xr:uid="{F2B0245D-72FE-48C2-9943-EE64E16A1F11}"/>
    <cellStyle name="Separador de milhares 2 19 4 3" xfId="688" xr:uid="{D47D14D0-B12C-4C9B-8550-2E0D7BDD92E3}"/>
    <cellStyle name="Separador de milhares 2 19 4 3 2" xfId="1757" xr:uid="{601CCFF0-3672-4548-8C77-90656931D8DC}"/>
    <cellStyle name="Separador de milhares 2 19 4 3 2 2" xfId="3863" xr:uid="{90D458CD-D352-4354-AFE9-11EDB9C1068A}"/>
    <cellStyle name="Separador de milhares 2 19 4 3 2 2 2" xfId="8069" xr:uid="{9CFEC3B3-5BF5-41FE-935E-ECF1393FAC50}"/>
    <cellStyle name="Separador de milhares 2 19 4 3 2 3" xfId="5973" xr:uid="{6D46F05F-6546-4530-A634-59F2B765CCFE}"/>
    <cellStyle name="Separador de milhares 2 19 4 3 3" xfId="2808" xr:uid="{D9AE2170-9D3E-41A1-9ADE-F37E8833C9F4}"/>
    <cellStyle name="Separador de milhares 2 19 4 3 3 2" xfId="7014" xr:uid="{EC9829B4-6634-40C9-90B2-F0991DE480D5}"/>
    <cellStyle name="Separador de milhares 2 19 4 3 4" xfId="4918" xr:uid="{81442079-8545-4E93-AF92-1460B39A63B6}"/>
    <cellStyle name="Separador de milhares 2 19 4 4" xfId="1306" xr:uid="{D74968E4-EE0D-42FF-85D5-4EBED8C83B42}"/>
    <cellStyle name="Separador de milhares 2 19 4 4 2" xfId="3420" xr:uid="{1AA1B95B-D009-40B3-AB2C-49A0EDF98040}"/>
    <cellStyle name="Separador de milhares 2 19 4 4 2 2" xfId="7626" xr:uid="{B84AADB2-FDFE-4A63-9D7F-3F760A5EA7C7}"/>
    <cellStyle name="Separador de milhares 2 19 4 4 3" xfId="5530" xr:uid="{DD5BD6AB-C668-49B1-9212-832C94765C93}"/>
    <cellStyle name="Separador de milhares 2 19 4 5" xfId="2357" xr:uid="{D36F012F-2D86-4A0C-ADEE-EFD5D42E7293}"/>
    <cellStyle name="Separador de milhares 2 19 4 5 2" xfId="6571" xr:uid="{C62D508D-620D-4F8E-8498-B3351A2C1C1F}"/>
    <cellStyle name="Separador de milhares 2 19 4 6" xfId="4467" xr:uid="{E1B9EBC6-CC7E-4E66-88FC-01E3AC537932}"/>
    <cellStyle name="Separador de milhares 2 19 5" xfId="454" xr:uid="{3779F5B4-D9EF-4799-A6AF-5A358E592545}"/>
    <cellStyle name="Separador de milhares 2 19 5 2" xfId="917" xr:uid="{5EB19BEE-5CE5-40C0-BD63-BBCFF9B93853}"/>
    <cellStyle name="Separador de milhares 2 19 5 2 2" xfId="1985" xr:uid="{4239C701-23C6-437E-8D20-CB535AB35C47}"/>
    <cellStyle name="Separador de milhares 2 19 5 2 2 2" xfId="4091" xr:uid="{CC81A879-B5B0-45ED-865F-532FF1EF9084}"/>
    <cellStyle name="Separador de milhares 2 19 5 2 2 2 2" xfId="8297" xr:uid="{9F740DF2-9B40-40A4-B6A1-026727BCDA11}"/>
    <cellStyle name="Separador de milhares 2 19 5 2 2 3" xfId="6201" xr:uid="{51BD87DD-8F86-4E5F-9703-E8AE98974F41}"/>
    <cellStyle name="Separador de milhares 2 19 5 2 3" xfId="3036" xr:uid="{708F7632-BE24-4D8D-AC5A-410C7C661FD5}"/>
    <cellStyle name="Separador de milhares 2 19 5 2 3 2" xfId="7242" xr:uid="{1825D6A7-1DEB-490E-9569-C7FDA8006519}"/>
    <cellStyle name="Separador de milhares 2 19 5 2 4" xfId="5146" xr:uid="{163C2D70-2858-487D-8B35-EC5B8DD7D38E}"/>
    <cellStyle name="Separador de milhares 2 19 5 3" xfId="1531" xr:uid="{0FD46E65-4D48-4436-97B3-73CFF1132DF1}"/>
    <cellStyle name="Separador de milhares 2 19 5 3 2" xfId="3637" xr:uid="{E335CB45-7BAB-40FC-A235-A90B3D1F0BA5}"/>
    <cellStyle name="Separador de milhares 2 19 5 3 2 2" xfId="7843" xr:uid="{1415AF8F-217E-4F41-91D8-07170FB39729}"/>
    <cellStyle name="Separador de milhares 2 19 5 3 3" xfId="5747" xr:uid="{C8FBCED2-03EA-430E-AF5D-02670AE68A8F}"/>
    <cellStyle name="Separador de milhares 2 19 5 4" xfId="2582" xr:uid="{154B9E9B-8079-40E8-9B09-3901415AF002}"/>
    <cellStyle name="Separador de milhares 2 19 5 4 2" xfId="6788" xr:uid="{E0D71578-C7A6-40C1-89BA-F255A6D84944}"/>
    <cellStyle name="Separador de milhares 2 19 5 5" xfId="4692" xr:uid="{07D2ECB3-0620-4537-9979-B629C86DA86E}"/>
    <cellStyle name="Separador de milhares 2 19 6" xfId="684" xr:uid="{E6D12B1D-0295-4672-B92F-26F0B3808E2E}"/>
    <cellStyle name="Separador de milhares 2 19 6 2" xfId="1753" xr:uid="{76E6F6A5-5F2F-43B8-99D1-BD613EA0DA5D}"/>
    <cellStyle name="Separador de milhares 2 19 6 2 2" xfId="3859" xr:uid="{064C2939-470F-4D5F-A1BC-3F01C2864458}"/>
    <cellStyle name="Separador de milhares 2 19 6 2 2 2" xfId="8065" xr:uid="{7F83026C-44BB-46EA-B7FA-402749B652BE}"/>
    <cellStyle name="Separador de milhares 2 19 6 2 3" xfId="5969" xr:uid="{F1162D06-BE6B-48D3-BCDA-1858948B1AD7}"/>
    <cellStyle name="Separador de milhares 2 19 6 3" xfId="2804" xr:uid="{B1480666-FC3F-4424-974E-B591D909C12A}"/>
    <cellStyle name="Separador de milhares 2 19 6 3 2" xfId="7010" xr:uid="{C4E8B7B6-29F7-424C-9A17-420BC0093FA7}"/>
    <cellStyle name="Separador de milhares 2 19 6 4" xfId="4914" xr:uid="{B26279B3-1516-4CCB-A410-E1E549FA528C}"/>
    <cellStyle name="Separador de milhares 2 19 7" xfId="1140" xr:uid="{3CD49975-05E7-4B5B-8D19-B0D866455576}"/>
    <cellStyle name="Separador de milhares 2 19 7 2" xfId="2207" xr:uid="{CCC034C6-038D-43F2-B1A6-4B59DA1EF26A}"/>
    <cellStyle name="Separador de milhares 2 19 7 2 2" xfId="4313" xr:uid="{DEA6EDB4-2BD1-4927-B210-CB62DC64D906}"/>
    <cellStyle name="Separador de milhares 2 19 7 2 2 2" xfId="8519" xr:uid="{DD93425C-FA35-4594-8047-3F6DE9B6550E}"/>
    <cellStyle name="Separador de milhares 2 19 7 2 3" xfId="6423" xr:uid="{632678E2-B63B-44DE-AB8C-69018A730E9A}"/>
    <cellStyle name="Separador de milhares 2 19 7 3" xfId="3258" xr:uid="{699CE506-EBF0-4693-A245-6D4C09A34C5A}"/>
    <cellStyle name="Separador de milhares 2 19 7 3 2" xfId="7464" xr:uid="{9FA02CA5-A67C-4284-A665-BA4C93A7E3D4}"/>
    <cellStyle name="Separador de milhares 2 19 7 4" xfId="5368" xr:uid="{99D38F48-C31E-4DB0-AD00-E722997FC362}"/>
    <cellStyle name="Separador de milhares 2 19 8" xfId="1290" xr:uid="{675C0596-3C30-439A-BAC4-0B0F06BA95BD}"/>
    <cellStyle name="Separador de milhares 2 19 8 2" xfId="3404" xr:uid="{96D10408-9557-4155-A93D-8E6FF729F47D}"/>
    <cellStyle name="Separador de milhares 2 19 8 2 2" xfId="7610" xr:uid="{6CE429D7-2C8A-4FCD-9B00-B7E0C323C449}"/>
    <cellStyle name="Separador de milhares 2 19 8 3" xfId="5514" xr:uid="{A0041DED-D6C2-4A80-AEE5-F03C6C47C460}"/>
    <cellStyle name="Separador de milhares 2 19 9" xfId="1154" xr:uid="{0741AAA5-5894-4035-9C86-92311B3A24B6}"/>
    <cellStyle name="Separador de milhares 2 19 9 2" xfId="3272" xr:uid="{F3FCC251-9055-466F-836C-00ECACB07B99}"/>
    <cellStyle name="Separador de milhares 2 19 9 2 2" xfId="7478" xr:uid="{E12A41C7-7FC4-443F-86A1-6A794086547A}"/>
    <cellStyle name="Separador de milhares 2 19 9 3" xfId="5382" xr:uid="{2728DB81-B958-474F-A0D7-8E631C29AF90}"/>
    <cellStyle name="Separador de milhares 2 2" xfId="208" xr:uid="{A2205F4E-C011-4AA4-8286-C3EA6CCD8F2C}"/>
    <cellStyle name="Separador de milhares 2 2 2" xfId="458" xr:uid="{103B0A3C-0D82-4519-A6FF-C174FB22DC67}"/>
    <cellStyle name="Separador de milhares 2 2 2 2" xfId="921" xr:uid="{F2C49E97-2923-40BA-B2E8-3578AF020DF0}"/>
    <cellStyle name="Separador de milhares 2 2 2 2 2" xfId="1989" xr:uid="{7348BD82-0C2A-4673-99EB-CCB41AA56972}"/>
    <cellStyle name="Separador de milhares 2 2 2 2 2 2" xfId="4095" xr:uid="{8130BF76-E0B7-40BB-95EB-EB23CC552D9A}"/>
    <cellStyle name="Separador de milhares 2 2 2 2 2 2 2" xfId="8301" xr:uid="{085C8698-5E3D-47B1-84DB-7E60DC33BC64}"/>
    <cellStyle name="Separador de milhares 2 2 2 2 2 3" xfId="6205" xr:uid="{FF78CCA6-FE65-4F6E-A0C7-443595B3ADAD}"/>
    <cellStyle name="Separador de milhares 2 2 2 2 3" xfId="3040" xr:uid="{63B95FA2-2A1E-466A-8072-ACC8AF9DBD98}"/>
    <cellStyle name="Separador de milhares 2 2 2 2 3 2" xfId="7246" xr:uid="{4FDB8C9D-4CF9-4446-B64D-83FAAF95CE7E}"/>
    <cellStyle name="Separador de milhares 2 2 2 2 4" xfId="5150" xr:uid="{3586B4F4-BFA3-44B5-A9E1-2610B75C4CC1}"/>
    <cellStyle name="Separador de milhares 2 2 2 3" xfId="1535" xr:uid="{1E81C894-2922-4CBE-A2DD-4C304665E13B}"/>
    <cellStyle name="Separador de milhares 2 2 2 3 2" xfId="3641" xr:uid="{F0349F57-B048-4CE4-B947-581A2E16DDB5}"/>
    <cellStyle name="Separador de milhares 2 2 2 3 2 2" xfId="7847" xr:uid="{43FA8DCE-8889-4B8C-9F95-1E967137A667}"/>
    <cellStyle name="Separador de milhares 2 2 2 3 3" xfId="5751" xr:uid="{E03D9C9D-6B84-408D-850D-FE02948E25F1}"/>
    <cellStyle name="Separador de milhares 2 2 2 4" xfId="2586" xr:uid="{87ED57E3-5BC1-4CC7-8D3B-D2AD106C1448}"/>
    <cellStyle name="Separador de milhares 2 2 2 4 2" xfId="6792" xr:uid="{FE1187B4-F3DC-4A88-BA5B-077793E339DE}"/>
    <cellStyle name="Separador de milhares 2 2 2 5" xfId="4696" xr:uid="{E7DFAC32-1E2D-41BA-B2EF-B6E512B563EA}"/>
    <cellStyle name="Separador de milhares 2 2 3" xfId="1294" xr:uid="{01AF7AF0-1672-4C2A-82E3-B0238960F960}"/>
    <cellStyle name="Separador de milhares 2 2 3 2" xfId="3408" xr:uid="{7E0380DB-ADC1-4026-9DC8-9C08EE2EFF8B}"/>
    <cellStyle name="Separador de milhares 2 2 3 2 2" xfId="7614" xr:uid="{9CA4F5D7-07F0-4270-ACDF-8B6DC8D6D1EA}"/>
    <cellStyle name="Separador de milhares 2 2 3 3" xfId="5518" xr:uid="{5A2D3CEC-9070-4543-90CF-69C7FEE7BE43}"/>
    <cellStyle name="Separador de milhares 2 2 4" xfId="2344" xr:uid="{64491252-9C30-4E65-8632-BB9063DF4E79}"/>
    <cellStyle name="Separador de milhares 2 2 4 2" xfId="6559" xr:uid="{87CC0162-A70B-4461-9A5F-AF547C99C4CA}"/>
    <cellStyle name="Separador de milhares 2 2 5" xfId="4454" xr:uid="{25FFF478-2AEE-4FE2-AEFF-38A27974AAA9}"/>
    <cellStyle name="Separador de milhares 2 3" xfId="446" xr:uid="{CC9171BD-C0D6-4077-8A5F-7A2046B8057A}"/>
    <cellStyle name="Separador de milhares 2 3 2" xfId="909" xr:uid="{57FE8E75-5C86-4CC2-BB4F-5F35028886EA}"/>
    <cellStyle name="Separador de milhares 2 3 2 2" xfId="1977" xr:uid="{F8B14A3B-0865-4798-91B6-DD3BFBED1AA9}"/>
    <cellStyle name="Separador de milhares 2 3 2 2 2" xfId="4083" xr:uid="{F0C74868-BF1E-4ED6-85A0-828607A3F68E}"/>
    <cellStyle name="Separador de milhares 2 3 2 2 2 2" xfId="8289" xr:uid="{33005F32-160A-41CE-857B-AAE012D5C060}"/>
    <cellStyle name="Separador de milhares 2 3 2 2 3" xfId="6193" xr:uid="{4A7B6642-BE82-485B-A3BC-9622A995326C}"/>
    <cellStyle name="Separador de milhares 2 3 2 3" xfId="3028" xr:uid="{CD9BF79D-ECCC-41DB-8170-78CD56F2BE66}"/>
    <cellStyle name="Separador de milhares 2 3 2 3 2" xfId="7234" xr:uid="{398F78A9-6D54-4841-B97C-3771751C4A96}"/>
    <cellStyle name="Separador de milhares 2 3 2 4" xfId="5138" xr:uid="{01DB3D02-9B89-467B-A304-C1DBD21C6A10}"/>
    <cellStyle name="Separador de milhares 2 3 3" xfId="1523" xr:uid="{B7E8D8CF-9CCC-4D40-ABDB-6110C1E8D155}"/>
    <cellStyle name="Separador de milhares 2 3 3 2" xfId="3629" xr:uid="{448E9AB3-09AB-4191-945F-001E9AD62B17}"/>
    <cellStyle name="Separador de milhares 2 3 3 2 2" xfId="7835" xr:uid="{014C946F-4521-4225-86E1-7E5EF777E4AC}"/>
    <cellStyle name="Separador de milhares 2 3 3 3" xfId="5739" xr:uid="{EDEDDDC4-6853-44FF-B463-5F3166B3BDC8}"/>
    <cellStyle name="Separador de milhares 2 3 4" xfId="2574" xr:uid="{E63129A1-F344-46CF-8F65-FCDE4897A323}"/>
    <cellStyle name="Separador de milhares 2 3 4 2" xfId="6780" xr:uid="{1CAF2BAB-4486-4EE5-8445-932221375441}"/>
    <cellStyle name="Separador de milhares 2 3 5" xfId="4684" xr:uid="{3B8025E4-5000-403E-AC2D-87E614C7B25A}"/>
    <cellStyle name="Separador de milhares 2 4" xfId="1282" xr:uid="{2E844497-A40A-4F95-BC33-89B0FE279005}"/>
    <cellStyle name="Separador de milhares 2 4 2" xfId="3396" xr:uid="{DA256DB5-210B-4076-9CF8-81AFB6A646F5}"/>
    <cellStyle name="Separador de milhares 2 4 2 2" xfId="7602" xr:uid="{F528D997-2540-4881-AB42-E8BDBB8BAA0A}"/>
    <cellStyle name="Separador de milhares 2 4 3" xfId="5506" xr:uid="{CACE6F17-5C48-4F6A-9E3E-5C009343D647}"/>
    <cellStyle name="Separador de milhares 2 5" xfId="2332" xr:uid="{9539A5AB-FD88-4776-88F0-ECC73CD9EBA4}"/>
    <cellStyle name="Separador de milhares 2 5 2" xfId="6547" xr:uid="{F5E2D229-0843-4C76-A2E1-1DFDD2257A9B}"/>
    <cellStyle name="Separador de milhares 2 6" xfId="4442" xr:uid="{F9834F34-D9D3-4769-9700-25B8F3C1CBF8}"/>
    <cellStyle name="Separador de milhares 3" xfId="209" xr:uid="{889FB29A-F731-443B-942B-1E6978634FBE}"/>
    <cellStyle name="Separador de milhares 3 2" xfId="15" xr:uid="{1A7174FE-9C24-4138-879B-F59BB5EE33A5}"/>
    <cellStyle name="Separador de milhares 3 2 2" xfId="922" xr:uid="{F95DECFB-F56B-42F0-B471-5AE87AAE120D}"/>
    <cellStyle name="Separador de milhares 3 2 2 2" xfId="1990" xr:uid="{A7910411-AEA3-45DD-BADF-B49459BF93CF}"/>
    <cellStyle name="Separador de milhares 3 2 2 2 2" xfId="4096" xr:uid="{25D9E74C-2472-444B-BD1A-89A07B4C364C}"/>
    <cellStyle name="Separador de milhares 3 2 2 2 2 2" xfId="8302" xr:uid="{B5A26F50-E768-4AAE-9E6F-65AF9B7A21DA}"/>
    <cellStyle name="Separador de milhares 3 2 2 2 3" xfId="6206" xr:uid="{56E936BC-97E1-4287-A822-1BE55A4E3CAA}"/>
    <cellStyle name="Separador de milhares 3 2 2 3" xfId="3041" xr:uid="{FB92C970-F4BE-4362-9D52-95104EF8E6E7}"/>
    <cellStyle name="Separador de milhares 3 2 2 3 2" xfId="7247" xr:uid="{9C17F2DF-759E-4DF5-86E7-2DC346E769B1}"/>
    <cellStyle name="Separador de milhares 3 2 2 4" xfId="5151" xr:uid="{CCF088DB-B93E-4F37-97BB-F61633022015}"/>
    <cellStyle name="Separador de milhares 3 2 3" xfId="1536" xr:uid="{290E2FE6-208B-44A6-8765-E03565AFF6A7}"/>
    <cellStyle name="Separador de milhares 3 2 3 2" xfId="3642" xr:uid="{7801DAF1-9A46-47EB-9C2E-8D4FD3D7C22F}"/>
    <cellStyle name="Separador de milhares 3 2 3 2 2" xfId="7848" xr:uid="{672EBCE7-E2F8-4716-81D1-8533286ABF56}"/>
    <cellStyle name="Separador de milhares 3 2 3 3" xfId="5752" xr:uid="{93147729-0BD7-428B-A3D1-A09E1243AA7A}"/>
    <cellStyle name="Separador de milhares 3 2 4" xfId="2587" xr:uid="{1A453AEF-0427-45D2-B8C8-6F2E28775A26}"/>
    <cellStyle name="Separador de milhares 3 2 4 2" xfId="6793" xr:uid="{E7AC2295-C159-47C6-A087-6506F6F05B90}"/>
    <cellStyle name="Separador de milhares 3 2 5" xfId="4697" xr:uid="{12DF66DE-1683-4EFC-AA3E-4F6F88F38547}"/>
    <cellStyle name="Separador de milhares 3 2 6" xfId="459" xr:uid="{873E8EBA-CEA6-464F-8342-B98BAB462C85}"/>
    <cellStyle name="Separador de milhares 3 2 7" xfId="30" xr:uid="{90AF7016-310F-4E3D-9A54-4484B42F353A}"/>
    <cellStyle name="Separador de milhares 3 3" xfId="1295" xr:uid="{4F54DF24-37B9-4006-84EA-6614EC2E7974}"/>
    <cellStyle name="Separador de milhares 3 3 2" xfId="3409" xr:uid="{82EA6923-297F-4B4D-9C2F-B6AE095756D4}"/>
    <cellStyle name="Separador de milhares 3 3 2 2" xfId="7615" xr:uid="{FE6B8BB5-8EB3-45DC-BD77-BA35BEEAE125}"/>
    <cellStyle name="Separador de milhares 3 3 3" xfId="5519" xr:uid="{928538C9-1750-4EEB-BA79-DECD81FC0E98}"/>
    <cellStyle name="Separador de milhares 3 4" xfId="2345" xr:uid="{48A3139D-0A00-436F-8C9A-351632017AF1}"/>
    <cellStyle name="Separador de milhares 3 4 2" xfId="6560" xr:uid="{13E8128D-9185-4E8E-8963-D8AA8C826F61}"/>
    <cellStyle name="Separador de milhares 3 5" xfId="4455" xr:uid="{35F0780D-81EE-439B-B62B-3D432E422CA4}"/>
    <cellStyle name="Separador de milhares 5" xfId="210" xr:uid="{C5840B97-FE4F-4A41-8C9C-943396242AB1}"/>
    <cellStyle name="Separador de milhares 5 2" xfId="460" xr:uid="{49195F16-505A-4943-AFDB-FBBBD082249F}"/>
    <cellStyle name="Separador de milhares 5 2 2" xfId="923" xr:uid="{E34B17F0-3E40-4893-94A7-748A7C4D874C}"/>
    <cellStyle name="Separador de milhares 5 2 2 2" xfId="1991" xr:uid="{96A2849F-E5D4-4564-B99C-3C3C7B730149}"/>
    <cellStyle name="Separador de milhares 5 2 2 2 2" xfId="4097" xr:uid="{0D271F3C-6465-4D26-946B-5FD281C24884}"/>
    <cellStyle name="Separador de milhares 5 2 2 2 2 2" xfId="8303" xr:uid="{4B915D77-7A68-4568-B88C-B5A3C5670634}"/>
    <cellStyle name="Separador de milhares 5 2 2 2 3" xfId="6207" xr:uid="{0E7300C3-1B79-4501-905E-2E24159C7F3D}"/>
    <cellStyle name="Separador de milhares 5 2 2 3" xfId="3042" xr:uid="{D7F4254F-4219-4DED-979E-19E550339157}"/>
    <cellStyle name="Separador de milhares 5 2 2 3 2" xfId="7248" xr:uid="{21D48F50-146B-4481-A68D-40E75535A8DC}"/>
    <cellStyle name="Separador de milhares 5 2 2 4" xfId="5152" xr:uid="{23B14923-074E-46F2-8B6A-BE33A9652D7A}"/>
    <cellStyle name="Separador de milhares 5 2 3" xfId="1537" xr:uid="{D2FA9501-FA4E-4056-9FDD-6BE34BFA9CC7}"/>
    <cellStyle name="Separador de milhares 5 2 3 2" xfId="3643" xr:uid="{61E8FD0D-C55D-4B36-A893-61807360C28F}"/>
    <cellStyle name="Separador de milhares 5 2 3 2 2" xfId="7849" xr:uid="{A5B9D168-FD52-406F-ADFE-BC760F2AAA20}"/>
    <cellStyle name="Separador de milhares 5 2 3 3" xfId="5753" xr:uid="{20E97235-7D02-492F-BFA9-68FAC92E70F2}"/>
    <cellStyle name="Separador de milhares 5 2 4" xfId="2588" xr:uid="{41D4C001-8F6B-4F92-BB0D-D5A4AC1B039A}"/>
    <cellStyle name="Separador de milhares 5 2 4 2" xfId="6794" xr:uid="{33AB1403-1779-4A29-A3E0-CF39BA33B54C}"/>
    <cellStyle name="Separador de milhares 5 2 5" xfId="4698" xr:uid="{FB78EB5D-FE8C-4FA4-8FBD-7EE0EC8D098D}"/>
    <cellStyle name="Separador de milhares 5 3" xfId="1296" xr:uid="{59DC9E75-0307-46B2-80DA-5104496335F9}"/>
    <cellStyle name="Separador de milhares 5 3 2" xfId="3410" xr:uid="{6E646914-204C-4B0E-A9FA-2FAA80F84CB0}"/>
    <cellStyle name="Separador de milhares 5 3 2 2" xfId="7616" xr:uid="{3F17B424-0049-43B7-B2CD-7C11C75EF160}"/>
    <cellStyle name="Separador de milhares 5 3 3" xfId="5520" xr:uid="{FBFAD8D8-59AE-4CC1-9635-3F55E76F7967}"/>
    <cellStyle name="Separador de milhares 5 4" xfId="2346" xr:uid="{DBDF7BC3-5DCB-4A55-BEE1-6D4C66AA877E}"/>
    <cellStyle name="Separador de milhares 5 4 2" xfId="6561" xr:uid="{88224600-D432-4B1D-B7F2-1E2D4809E584}"/>
    <cellStyle name="Separador de milhares 5 5" xfId="4456" xr:uid="{4D390961-0DA0-45B5-BCBA-E18AEF264E22}"/>
    <cellStyle name="Separador de milhares 6" xfId="211" xr:uid="{AFC8937E-E80B-47A1-B8F4-D099588DE585}"/>
    <cellStyle name="Separador de milhares 6 2" xfId="212" xr:uid="{3F920A80-CEF4-4A0F-937C-3EC23CD43974}"/>
    <cellStyle name="Separador de milhares 6 2 2" xfId="462" xr:uid="{81A11D12-7678-41B3-81B8-9CAE989B3FAA}"/>
    <cellStyle name="Separador de milhares 6 2 2 2" xfId="925" xr:uid="{AE64AD8F-1D99-489A-A07B-EAA71989FEDC}"/>
    <cellStyle name="Separador de milhares 6 2 2 2 2" xfId="1993" xr:uid="{1261312A-E750-4FA0-82B8-EA5894A76A7A}"/>
    <cellStyle name="Separador de milhares 6 2 2 2 2 2" xfId="4099" xr:uid="{10C0DA31-D72C-4327-8450-2A8E9DA14009}"/>
    <cellStyle name="Separador de milhares 6 2 2 2 2 2 2" xfId="8305" xr:uid="{E3C2C639-9193-4334-B347-33B23EECFA6F}"/>
    <cellStyle name="Separador de milhares 6 2 2 2 2 3" xfId="6209" xr:uid="{AD0B4B93-AC43-48A0-897D-BFD9B4C9958B}"/>
    <cellStyle name="Separador de milhares 6 2 2 2 3" xfId="3044" xr:uid="{6686F7B8-9D4E-4298-A01C-38848BBE0D1D}"/>
    <cellStyle name="Separador de milhares 6 2 2 2 3 2" xfId="7250" xr:uid="{91815B0B-1AC3-4164-B5B5-4ACD5F015143}"/>
    <cellStyle name="Separador de milhares 6 2 2 2 4" xfId="5154" xr:uid="{617E8B8E-B63F-4753-A4C8-5C1095AC91DF}"/>
    <cellStyle name="Separador de milhares 6 2 2 3" xfId="1539" xr:uid="{05AFBB9F-315E-4A82-BB12-24E90A42CC61}"/>
    <cellStyle name="Separador de milhares 6 2 2 3 2" xfId="3645" xr:uid="{C635F38B-E743-4E8D-8EDF-11D8CA173AB9}"/>
    <cellStyle name="Separador de milhares 6 2 2 3 2 2" xfId="7851" xr:uid="{D946C04D-7B6F-49D3-ACD8-4283DFD362F2}"/>
    <cellStyle name="Separador de milhares 6 2 2 3 3" xfId="5755" xr:uid="{1F4F7081-FAA7-4CBA-8598-FEB267347325}"/>
    <cellStyle name="Separador de milhares 6 2 2 4" xfId="2590" xr:uid="{73BC343A-E2B5-4533-939D-55193F061605}"/>
    <cellStyle name="Separador de milhares 6 2 2 4 2" xfId="6796" xr:uid="{4D1A16ED-CE6B-41B9-AA59-BA773B2372BD}"/>
    <cellStyle name="Separador de milhares 6 2 2 5" xfId="4700" xr:uid="{8796F815-38FE-4C22-92C2-68F84268E57B}"/>
    <cellStyle name="Separador de milhares 6 2 3" xfId="1298" xr:uid="{72BD1386-11CB-4926-8D48-A6B80E3D4E8B}"/>
    <cellStyle name="Separador de milhares 6 2 3 2" xfId="3412" xr:uid="{AC374C04-B6E3-4647-8AB7-A14A9AF81029}"/>
    <cellStyle name="Separador de milhares 6 2 3 2 2" xfId="7618" xr:uid="{30E70675-F26E-4B88-8D06-28D02ED2B514}"/>
    <cellStyle name="Separador de milhares 6 2 3 3" xfId="5522" xr:uid="{61C53D07-4E45-4031-BE33-4612755AD95F}"/>
    <cellStyle name="Separador de milhares 6 2 4" xfId="2348" xr:uid="{73A5DCE6-49C1-4959-AF66-813E637A1840}"/>
    <cellStyle name="Separador de milhares 6 2 4 2" xfId="6563" xr:uid="{F9A0D6E3-71B5-4001-91FE-29CF2F65349F}"/>
    <cellStyle name="Separador de milhares 6 2 5" xfId="4458" xr:uid="{AA299E2C-9D97-49DD-A3F3-5F401F0A05E4}"/>
    <cellStyle name="Separador de milhares 6 3" xfId="461" xr:uid="{E8B08BF5-B01D-4A14-81D0-EA2347DA0605}"/>
    <cellStyle name="Separador de milhares 6 3 2" xfId="924" xr:uid="{31D8FBE0-4C86-41A6-A956-589C0800293E}"/>
    <cellStyle name="Separador de milhares 6 3 2 2" xfId="1992" xr:uid="{7ADFC33B-7144-4B79-845A-19E4CE07CE75}"/>
    <cellStyle name="Separador de milhares 6 3 2 2 2" xfId="4098" xr:uid="{B755CB17-83C6-4A07-96A5-53D2C0E9D465}"/>
    <cellStyle name="Separador de milhares 6 3 2 2 2 2" xfId="8304" xr:uid="{68EE6891-B0E6-4A0F-80B5-EDFD6FC1FE08}"/>
    <cellStyle name="Separador de milhares 6 3 2 2 3" xfId="6208" xr:uid="{2BAA02EB-369A-45D8-B781-FDAFA047A5F3}"/>
    <cellStyle name="Separador de milhares 6 3 2 3" xfId="3043" xr:uid="{91D6A685-DD40-4DA1-A065-36940FDB9542}"/>
    <cellStyle name="Separador de milhares 6 3 2 3 2" xfId="7249" xr:uid="{1E4A0845-9867-4D31-B8CE-9E5738866BD0}"/>
    <cellStyle name="Separador de milhares 6 3 2 4" xfId="5153" xr:uid="{4880988E-4A96-40B4-BB51-9324BF553883}"/>
    <cellStyle name="Separador de milhares 6 3 3" xfId="1538" xr:uid="{DA4CCAD1-5A6C-4374-ADD9-0BA31F04176F}"/>
    <cellStyle name="Separador de milhares 6 3 3 2" xfId="3644" xr:uid="{0A21BBDE-2378-4DCE-9AC9-9DE8088D95C7}"/>
    <cellStyle name="Separador de milhares 6 3 3 2 2" xfId="7850" xr:uid="{13643375-F92F-4E77-B129-EA676288EA1F}"/>
    <cellStyle name="Separador de milhares 6 3 3 3" xfId="5754" xr:uid="{590B9DB7-EB9A-4B8B-9D1D-D3279CC9D2A9}"/>
    <cellStyle name="Separador de milhares 6 3 4" xfId="2589" xr:uid="{0753F449-2BC9-471A-96BD-8770A0B75F67}"/>
    <cellStyle name="Separador de milhares 6 3 4 2" xfId="6795" xr:uid="{C98CC393-1412-4981-8FA4-87D7E959F90E}"/>
    <cellStyle name="Separador de milhares 6 3 5" xfId="4699" xr:uid="{EF90506D-BB2A-47D2-8549-9A3FC3E0FF25}"/>
    <cellStyle name="Separador de milhares 6 4" xfId="1297" xr:uid="{755B9BF3-F7C5-408C-89DB-6D0A552597D6}"/>
    <cellStyle name="Separador de milhares 6 4 2" xfId="3411" xr:uid="{A2C651DE-90BC-4DF0-9E2B-2E48EFD7B2B8}"/>
    <cellStyle name="Separador de milhares 6 4 2 2" xfId="7617" xr:uid="{1FF999C2-7D26-499C-901D-279C34164CBD}"/>
    <cellStyle name="Separador de milhares 6 4 3" xfId="5521" xr:uid="{FF40E56D-4ADA-422D-A533-4490861EC573}"/>
    <cellStyle name="Separador de milhares 6 5" xfId="2347" xr:uid="{A977969E-3802-4A89-A230-EB9CE39D81D8}"/>
    <cellStyle name="Separador de milhares 6 5 2" xfId="6562" xr:uid="{0FDB6556-FE70-412E-AB99-554E29FE631F}"/>
    <cellStyle name="Separador de milhares 6 6" xfId="4457" xr:uid="{F91F4754-5583-4710-88F3-DC3C1513175E}"/>
    <cellStyle name="Separador de milhares 7" xfId="213" xr:uid="{09EA5922-4D2E-46F0-AF7B-EC74387128E6}"/>
    <cellStyle name="Separador de milhares 7 2" xfId="214" xr:uid="{8C093BF3-6596-47D3-A069-D7EC72F5BDBF}"/>
    <cellStyle name="Separador de milhares 7 2 2" xfId="464" xr:uid="{6751046F-DB04-4B0E-BB99-EA9ABE0E4DB0}"/>
    <cellStyle name="Separador de milhares 7 2 2 2" xfId="927" xr:uid="{C50A9DD6-9253-4BD1-B02E-5055B69335CF}"/>
    <cellStyle name="Separador de milhares 7 2 2 2 2" xfId="1995" xr:uid="{6BFDC519-35E6-4FBC-9956-0463766BAA68}"/>
    <cellStyle name="Separador de milhares 7 2 2 2 2 2" xfId="4101" xr:uid="{0F8E1609-2440-455C-A117-9107C9F48913}"/>
    <cellStyle name="Separador de milhares 7 2 2 2 2 2 2" xfId="8307" xr:uid="{37C6D3AF-0B37-4062-A33F-B9553FD38A7E}"/>
    <cellStyle name="Separador de milhares 7 2 2 2 2 3" xfId="6211" xr:uid="{E22247A4-3F97-4188-B557-329F8C3F6521}"/>
    <cellStyle name="Separador de milhares 7 2 2 2 3" xfId="3046" xr:uid="{44F33A3B-6C0B-405F-B8BA-88D1D187A2C8}"/>
    <cellStyle name="Separador de milhares 7 2 2 2 3 2" xfId="7252" xr:uid="{FAF95C34-185E-4907-B960-D308453F21C6}"/>
    <cellStyle name="Separador de milhares 7 2 2 2 4" xfId="5156" xr:uid="{073495CF-8083-4D80-A96F-4C4F0A71E861}"/>
    <cellStyle name="Separador de milhares 7 2 2 3" xfId="1541" xr:uid="{513A3588-7029-42D5-84DC-A124B8B38CE2}"/>
    <cellStyle name="Separador de milhares 7 2 2 3 2" xfId="3647" xr:uid="{B783F06C-65AE-4578-A0F5-DFB507C7F6F8}"/>
    <cellStyle name="Separador de milhares 7 2 2 3 2 2" xfId="7853" xr:uid="{29B6981C-F36A-4A26-A2A0-DCCED8605DBD}"/>
    <cellStyle name="Separador de milhares 7 2 2 3 3" xfId="5757" xr:uid="{F0570702-CE8D-4B49-AB57-514853990983}"/>
    <cellStyle name="Separador de milhares 7 2 2 4" xfId="2592" xr:uid="{1E4A0F3F-8F2B-48C6-A3ED-2C3F22BDF856}"/>
    <cellStyle name="Separador de milhares 7 2 2 4 2" xfId="6798" xr:uid="{094BA11A-E756-4FF9-9065-A108632AFB25}"/>
    <cellStyle name="Separador de milhares 7 2 2 5" xfId="4702" xr:uid="{50E587A2-9B3D-4CDA-9B98-02E2279451CF}"/>
    <cellStyle name="Separador de milhares 7 2 3" xfId="1300" xr:uid="{BAE5B21A-80BE-40A1-A044-01CBB713E682}"/>
    <cellStyle name="Separador de milhares 7 2 3 2" xfId="3414" xr:uid="{E988A040-4B30-4986-AE59-8DD92CB415A3}"/>
    <cellStyle name="Separador de milhares 7 2 3 2 2" xfId="7620" xr:uid="{D1237B46-5201-457E-B166-C2A59AB0AB17}"/>
    <cellStyle name="Separador de milhares 7 2 3 3" xfId="5524" xr:uid="{D5F63556-630F-4F15-9630-B3A50F2DCA7D}"/>
    <cellStyle name="Separador de milhares 7 2 4" xfId="2350" xr:uid="{8C889089-C61B-4151-B6AB-896D9EC43072}"/>
    <cellStyle name="Separador de milhares 7 2 4 2" xfId="6565" xr:uid="{347D5BE2-7FCC-4009-9D79-154F01960556}"/>
    <cellStyle name="Separador de milhares 7 2 5" xfId="4460" xr:uid="{7C53D11B-6602-443D-A885-3EDE02ADB3E8}"/>
    <cellStyle name="Separador de milhares 7 3" xfId="463" xr:uid="{355D0686-0C61-4673-B610-435F9A3CFD51}"/>
    <cellStyle name="Separador de milhares 7 3 2" xfId="926" xr:uid="{2220DB1C-B823-42C6-A539-077BBCC4001C}"/>
    <cellStyle name="Separador de milhares 7 3 2 2" xfId="1994" xr:uid="{262CBFA2-13BA-4029-BB6B-3A92A8495A82}"/>
    <cellStyle name="Separador de milhares 7 3 2 2 2" xfId="4100" xr:uid="{F3436270-BF36-4164-8709-50E76EEC50C8}"/>
    <cellStyle name="Separador de milhares 7 3 2 2 2 2" xfId="8306" xr:uid="{4813BE3D-28D9-40E0-B22F-E074EE7F6783}"/>
    <cellStyle name="Separador de milhares 7 3 2 2 3" xfId="6210" xr:uid="{257D921A-70EB-42F1-9115-A956EEAE0366}"/>
    <cellStyle name="Separador de milhares 7 3 2 3" xfId="3045" xr:uid="{8222F659-5F91-4674-A10D-86B02D38CBD8}"/>
    <cellStyle name="Separador de milhares 7 3 2 3 2" xfId="7251" xr:uid="{55412565-E597-4163-8A89-FD8E576C7A96}"/>
    <cellStyle name="Separador de milhares 7 3 2 4" xfId="5155" xr:uid="{AED31D0C-BDF1-4F95-8967-699307951631}"/>
    <cellStyle name="Separador de milhares 7 3 3" xfId="1540" xr:uid="{44B6741B-EFD7-48C5-A28D-872C4D68CE85}"/>
    <cellStyle name="Separador de milhares 7 3 3 2" xfId="3646" xr:uid="{F2F9943C-A407-44E0-A854-F40D1AAB980E}"/>
    <cellStyle name="Separador de milhares 7 3 3 2 2" xfId="7852" xr:uid="{48B2B78E-56D9-4AFB-BCEF-4E3B031C300E}"/>
    <cellStyle name="Separador de milhares 7 3 3 3" xfId="5756" xr:uid="{06D4449F-7314-4914-A707-2738B6B62722}"/>
    <cellStyle name="Separador de milhares 7 3 4" xfId="2591" xr:uid="{A9814413-24FF-4326-B0F4-4DA41ED3E283}"/>
    <cellStyle name="Separador de milhares 7 3 4 2" xfId="6797" xr:uid="{E3AA94AB-28AA-4ED4-AA97-2C1C19474B4D}"/>
    <cellStyle name="Separador de milhares 7 3 5" xfId="4701" xr:uid="{009051B2-A778-4853-BF88-58F03BA44C3E}"/>
    <cellStyle name="Separador de milhares 7 4" xfId="1299" xr:uid="{3DA690F3-69AB-4490-AE92-D263966DB9EE}"/>
    <cellStyle name="Separador de milhares 7 4 2" xfId="3413" xr:uid="{93559B62-F2F5-41F2-97EA-0593C7BD0CA0}"/>
    <cellStyle name="Separador de milhares 7 4 2 2" xfId="7619" xr:uid="{725634CD-773D-4EDE-AF80-7E42D99003D7}"/>
    <cellStyle name="Separador de milhares 7 4 3" xfId="5523" xr:uid="{0F597C6D-062C-468A-B68C-1E47FE2A70C6}"/>
    <cellStyle name="Separador de milhares 7 5" xfId="2349" xr:uid="{4289415F-CBB7-4D98-B631-F9CF69F5AA39}"/>
    <cellStyle name="Separador de milhares 7 5 2" xfId="6564" xr:uid="{04408F78-123B-42B6-A410-274224DA4C79}"/>
    <cellStyle name="Separador de milhares 7 6" xfId="4459" xr:uid="{C0FC976C-8C07-4798-BE44-36F661F31C97}"/>
    <cellStyle name="Separador de milhares 9" xfId="215" xr:uid="{BC7AA26D-645A-4459-8A66-F46ADD24AFC2}"/>
    <cellStyle name="Separador de milhares 9 2" xfId="216" xr:uid="{E74577F3-725A-4DA5-9E9A-1437104D882A}"/>
    <cellStyle name="Separador de milhares 9 2 2" xfId="466" xr:uid="{5279679C-11F5-46F7-9B67-D7875F7CF3EF}"/>
    <cellStyle name="Separador de milhares 9 2 2 2" xfId="929" xr:uid="{FA259C4C-7696-42F7-BAFF-0038628F3F91}"/>
    <cellStyle name="Separador de milhares 9 2 2 2 2" xfId="1997" xr:uid="{594DE244-34A1-48D7-8121-B7F0F65AE6A2}"/>
    <cellStyle name="Separador de milhares 9 2 2 2 2 2" xfId="4103" xr:uid="{11154401-A9A3-43AB-AE39-F8DBB50C1B49}"/>
    <cellStyle name="Separador de milhares 9 2 2 2 2 2 2" xfId="8309" xr:uid="{DEB14985-12AD-4636-AA53-E576F95FC9E8}"/>
    <cellStyle name="Separador de milhares 9 2 2 2 2 3" xfId="6213" xr:uid="{53841ED8-40BE-4D3C-92D8-EEDE76EF14AB}"/>
    <cellStyle name="Separador de milhares 9 2 2 2 3" xfId="3048" xr:uid="{1E134BD5-4A0F-47B9-9F8E-03E9E946B60F}"/>
    <cellStyle name="Separador de milhares 9 2 2 2 3 2" xfId="7254" xr:uid="{2BFEBD4F-7730-4655-9827-95D6F1ECB6E1}"/>
    <cellStyle name="Separador de milhares 9 2 2 2 4" xfId="5158" xr:uid="{7896B1C1-8F56-4431-9380-3348CA736BE4}"/>
    <cellStyle name="Separador de milhares 9 2 2 3" xfId="1543" xr:uid="{E386D644-8036-4EEA-BB61-7928E5E7BD42}"/>
    <cellStyle name="Separador de milhares 9 2 2 3 2" xfId="3649" xr:uid="{3B563388-C1FC-4E0F-AB2B-793EA310260B}"/>
    <cellStyle name="Separador de milhares 9 2 2 3 2 2" xfId="7855" xr:uid="{00AF1096-F775-4112-A390-26F4F00A30D3}"/>
    <cellStyle name="Separador de milhares 9 2 2 3 3" xfId="5759" xr:uid="{1E3E0929-CD6F-4C82-A983-DA50274319AA}"/>
    <cellStyle name="Separador de milhares 9 2 2 4" xfId="2594" xr:uid="{02E40554-BDE3-42A3-AB68-58D59D095956}"/>
    <cellStyle name="Separador de milhares 9 2 2 4 2" xfId="6800" xr:uid="{46718D4E-F220-41B3-B8B6-2A686422AAC1}"/>
    <cellStyle name="Separador de milhares 9 2 2 5" xfId="4704" xr:uid="{36BA8DCA-358D-4886-8B18-D314E43B0CBE}"/>
    <cellStyle name="Separador de milhares 9 2 3" xfId="1302" xr:uid="{EDD4664D-42C2-4285-A471-B900D24C5B1F}"/>
    <cellStyle name="Separador de milhares 9 2 3 2" xfId="3416" xr:uid="{9BCD7F00-6A01-4894-83F5-FBF4A2E77B91}"/>
    <cellStyle name="Separador de milhares 9 2 3 2 2" xfId="7622" xr:uid="{F7ACBBEB-9E19-47AC-BBE3-5916B1392687}"/>
    <cellStyle name="Separador de milhares 9 2 3 3" xfId="5526" xr:uid="{8A842AA4-344D-4E3A-9CED-FB9871800211}"/>
    <cellStyle name="Separador de milhares 9 2 4" xfId="2352" xr:uid="{C15E4EF0-30EB-41C1-B173-A2C3EA901F6D}"/>
    <cellStyle name="Separador de milhares 9 2 4 2" xfId="6567" xr:uid="{CB1D7CC7-9712-4940-90F0-6647EDEB8067}"/>
    <cellStyle name="Separador de milhares 9 2 5" xfId="4462" xr:uid="{5348778E-3B38-4643-BBDA-F50140C0C156}"/>
    <cellStyle name="Separador de milhares 9 3" xfId="465" xr:uid="{E2DBA61F-4F63-4CB3-9B27-900F109EF1D1}"/>
    <cellStyle name="Separador de milhares 9 3 2" xfId="928" xr:uid="{566A7210-E50C-4D04-BCDA-50174B5F93A5}"/>
    <cellStyle name="Separador de milhares 9 3 2 2" xfId="1996" xr:uid="{3AA56F91-993E-4DAC-9357-A48FDDD1DE9D}"/>
    <cellStyle name="Separador de milhares 9 3 2 2 2" xfId="4102" xr:uid="{D6CE1F40-CBD9-4DD4-ADFB-DA706733AA2E}"/>
    <cellStyle name="Separador de milhares 9 3 2 2 2 2" xfId="8308" xr:uid="{41B570CD-A50C-4E68-A8B1-CA297CEC1A30}"/>
    <cellStyle name="Separador de milhares 9 3 2 2 3" xfId="6212" xr:uid="{B8936D3E-55F6-4D60-BB99-3E1FD37B6A64}"/>
    <cellStyle name="Separador de milhares 9 3 2 3" xfId="3047" xr:uid="{99737B82-9F12-411C-9576-3A6C39FD9288}"/>
    <cellStyle name="Separador de milhares 9 3 2 3 2" xfId="7253" xr:uid="{AE0CEDC8-8005-4099-A4A0-A8F0AB418F0D}"/>
    <cellStyle name="Separador de milhares 9 3 2 4" xfId="5157" xr:uid="{90383DC9-0DD1-455E-A1B0-163F4885F82E}"/>
    <cellStyle name="Separador de milhares 9 3 3" xfId="1542" xr:uid="{45C852BD-3991-42E9-BD84-DDE1B1A943D9}"/>
    <cellStyle name="Separador de milhares 9 3 3 2" xfId="3648" xr:uid="{E964C0FE-8AFB-48C6-9E8A-E39A38CDD8A1}"/>
    <cellStyle name="Separador de milhares 9 3 3 2 2" xfId="7854" xr:uid="{622411A2-C57B-4C7B-B378-92B46D279BF3}"/>
    <cellStyle name="Separador de milhares 9 3 3 3" xfId="5758" xr:uid="{6BC63117-9764-4600-A545-4E1E43E2A354}"/>
    <cellStyle name="Separador de milhares 9 3 4" xfId="2593" xr:uid="{070783BC-B395-402E-88D7-239905619C6B}"/>
    <cellStyle name="Separador de milhares 9 3 4 2" xfId="6799" xr:uid="{974F768C-F5C7-4142-816D-E4CEFCF0C54E}"/>
    <cellStyle name="Separador de milhares 9 3 5" xfId="4703" xr:uid="{5F565D0C-3AFE-4CFA-AC74-F582772BB47E}"/>
    <cellStyle name="Separador de milhares 9 4" xfId="1301" xr:uid="{06D19B2D-5218-4217-8CE3-B1A84E056891}"/>
    <cellStyle name="Separador de milhares 9 4 2" xfId="3415" xr:uid="{7FFA6789-C095-4864-BB85-70F3FE0AA6AD}"/>
    <cellStyle name="Separador de milhares 9 4 2 2" xfId="7621" xr:uid="{E7889203-084C-4925-9A36-B9F477021FC5}"/>
    <cellStyle name="Separador de milhares 9 4 3" xfId="5525" xr:uid="{9E3DA6D9-925C-4563-83EF-8435ECACA51F}"/>
    <cellStyle name="Separador de milhares 9 5" xfId="2351" xr:uid="{257B70D0-F668-477F-BE77-2E4CE1818430}"/>
    <cellStyle name="Separador de milhares 9 5 2" xfId="6566" xr:uid="{E39CC262-EBF2-4482-B119-418FBC1B36BB}"/>
    <cellStyle name="Separador de milhares 9 6" xfId="4461" xr:uid="{6A5550F3-0BF7-4A45-AFA2-A101D882B135}"/>
    <cellStyle name="Title 2" xfId="217" xr:uid="{799E4CA5-40FB-4E47-855D-CDC39539CC15}"/>
    <cellStyle name="Título 10" xfId="225" xr:uid="{0F68BA69-FAEA-4E4B-AD34-CE0711D3660F}"/>
    <cellStyle name="Título 5" xfId="303" xr:uid="{64EEE66F-932E-4A56-8913-F23443E4ADCB}"/>
    <cellStyle name="Título 6" xfId="472" xr:uid="{687F8743-86DE-4CFD-B4F4-05015E10ECD0}"/>
    <cellStyle name="Título 7" xfId="1308" xr:uid="{DB70E3F5-20C5-4197-A5A8-6C25ABC71ED0}"/>
    <cellStyle name="Título 8" xfId="2359" xr:uid="{5F70E62A-B8FE-45E0-AB3E-31A087DE73DD}"/>
    <cellStyle name="Título 9" xfId="4469" xr:uid="{33F3162C-8CF2-4216-A186-A25D1D7D681C}"/>
    <cellStyle name="Total" xfId="11" builtinId="25" customBuiltin="1"/>
    <cellStyle name="Vírgula 10" xfId="23" xr:uid="{9B2EFC47-51D6-4674-AAF0-86F9EFCDCA0B}"/>
    <cellStyle name="Vírgula 10 2" xfId="1031" xr:uid="{603C30C9-2F41-48E3-AEE1-5666B5E98BC5}"/>
    <cellStyle name="Vírgula 10 2 2" xfId="2098" xr:uid="{CB026ADC-BC38-4F31-B472-0C00EF03FC6B}"/>
    <cellStyle name="Vírgula 10 2 2 2" xfId="4204" xr:uid="{17704965-AA91-4E65-AC4F-1652A6E564CE}"/>
    <cellStyle name="Vírgula 10 2 2 2 2" xfId="8410" xr:uid="{778C1E23-1E1A-4A83-94D6-185FFFD7BA91}"/>
    <cellStyle name="Vírgula 10 2 2 3" xfId="6314" xr:uid="{B7E2E343-237B-4880-8EBF-25D260AE233D}"/>
    <cellStyle name="Vírgula 10 2 3" xfId="3149" xr:uid="{0956A60D-ACBC-4F53-AF9D-E51C882D0499}"/>
    <cellStyle name="Vírgula 10 2 3 2" xfId="7355" xr:uid="{52402B1F-9986-4D21-85F2-5F473E99EFA1}"/>
    <cellStyle name="Vírgula 10 2 4" xfId="5259" xr:uid="{854A7C4B-0650-4A45-8F31-C69F757314DF}"/>
    <cellStyle name="Vírgula 10 3" xfId="1644" xr:uid="{7402D73B-86D1-419F-B13C-48022CF7C7F4}"/>
    <cellStyle name="Vírgula 10 3 2" xfId="3750" xr:uid="{FDA684A6-0A6C-4FC1-9959-81EE417014EB}"/>
    <cellStyle name="Vírgula 10 3 2 2" xfId="7956" xr:uid="{70F4299F-2314-47E0-8FC5-AF9BF34D23E9}"/>
    <cellStyle name="Vírgula 10 3 3" xfId="5860" xr:uid="{8E0ADBCF-23C3-4131-A1D1-6F7E20F06173}"/>
    <cellStyle name="Vírgula 10 4" xfId="2695" xr:uid="{7B133547-D241-4D05-8E8F-F6508970F420}"/>
    <cellStyle name="Vírgula 10 4 2" xfId="6901" xr:uid="{07ED2AB4-7D01-4B15-996F-5FA699FFDE39}"/>
    <cellStyle name="Vírgula 10 5" xfId="4805" xr:uid="{4C596C6E-9ED1-4AB0-8C20-628335D0FC99}"/>
    <cellStyle name="Vírgula 10 6" xfId="570" xr:uid="{276F3BA5-D928-42F0-BB23-67586C01169D}"/>
    <cellStyle name="Vírgula 10 7" xfId="34" xr:uid="{EE453552-6838-472B-B8E7-7DEF4D39A87A}"/>
    <cellStyle name="Vírgula 11" xfId="571" xr:uid="{382E395E-3F74-406B-A97D-C6D79F06EAF8}"/>
    <cellStyle name="Vírgula 11 2" xfId="1032" xr:uid="{5EA9BC12-FFF5-41BC-A784-0E3A38454A06}"/>
    <cellStyle name="Vírgula 11 2 2" xfId="2099" xr:uid="{4A33B5AD-AEDC-4DD4-BAB4-86BE7C39B797}"/>
    <cellStyle name="Vírgula 11 2 2 2" xfId="4205" xr:uid="{8087A0C1-7EB5-4711-ACC9-DF2C80FE6765}"/>
    <cellStyle name="Vírgula 11 2 2 2 2" xfId="8411" xr:uid="{2E69FBDD-543F-4AC6-A650-EEB4CE78609E}"/>
    <cellStyle name="Vírgula 11 2 2 3" xfId="6315" xr:uid="{A97E62C0-3D75-4B61-97C8-4F5515CF77F4}"/>
    <cellStyle name="Vírgula 11 2 3" xfId="3150" xr:uid="{ED9A4A5F-4B82-4218-9933-A562A58A2F86}"/>
    <cellStyle name="Vírgula 11 2 3 2" xfId="7356" xr:uid="{18697C65-BD4C-466E-9835-15331DAF3473}"/>
    <cellStyle name="Vírgula 11 2 4" xfId="5260" xr:uid="{B71937E5-30E6-457F-8D91-632B59A12F1C}"/>
    <cellStyle name="Vírgula 11 3" xfId="1645" xr:uid="{22294753-480A-4204-AF67-4C6D647F0F4C}"/>
    <cellStyle name="Vírgula 11 3 2" xfId="3751" xr:uid="{683E2782-C7D8-40C9-B211-4C30372949DE}"/>
    <cellStyle name="Vírgula 11 3 2 2" xfId="7957" xr:uid="{EC908B4C-83F2-4659-9D53-7E186D938E6B}"/>
    <cellStyle name="Vírgula 11 3 3" xfId="5861" xr:uid="{0A68DCC4-A1BC-48ED-A136-760DB2E913E0}"/>
    <cellStyle name="Vírgula 11 4" xfId="2696" xr:uid="{40E64CEA-2A6F-426F-9804-928F7B05A8E0}"/>
    <cellStyle name="Vírgula 11 4 2" xfId="6902" xr:uid="{07453198-134F-48EE-B8F1-1A1A12280F0A}"/>
    <cellStyle name="Vírgula 11 5" xfId="4806" xr:uid="{4753E904-DB98-4646-BB7E-8CB355500C1C}"/>
    <cellStyle name="Vírgula 12" xfId="572" xr:uid="{1DAA1CC6-7435-45EE-A30C-6B56F8A88EB3}"/>
    <cellStyle name="Vírgula 12 2" xfId="1033" xr:uid="{BD56D71D-94E9-4959-AD10-5DF5BF37A9ED}"/>
    <cellStyle name="Vírgula 12 2 2" xfId="2100" xr:uid="{E661A004-AE1B-4B67-A477-FBA45B11C01A}"/>
    <cellStyle name="Vírgula 12 2 2 2" xfId="4206" xr:uid="{8B0D5370-B258-4651-8240-FFC55A5C94C7}"/>
    <cellStyle name="Vírgula 12 2 2 2 2" xfId="8412" xr:uid="{D8249D48-E9E6-498F-87D4-D4C1CB22A0FD}"/>
    <cellStyle name="Vírgula 12 2 2 3" xfId="6316" xr:uid="{314D79B6-F4EC-4D73-B981-C3C5AE7561CB}"/>
    <cellStyle name="Vírgula 12 2 3" xfId="3151" xr:uid="{893D4C76-F1FB-4BC8-93BB-700B6E971F6F}"/>
    <cellStyle name="Vírgula 12 2 3 2" xfId="7357" xr:uid="{0DEBBFEF-B797-41F2-BC1D-ACC8DE3C7684}"/>
    <cellStyle name="Vírgula 12 2 4" xfId="5261" xr:uid="{16B405CD-0088-44AE-B4D5-F26E08C1D845}"/>
    <cellStyle name="Vírgula 12 3" xfId="1646" xr:uid="{DE46391E-262B-4D23-B750-83144F50377B}"/>
    <cellStyle name="Vírgula 12 3 2" xfId="3752" xr:uid="{F19EDE1F-BF57-44F4-BD37-2C8A180DE2BC}"/>
    <cellStyle name="Vírgula 12 3 2 2" xfId="7958" xr:uid="{481CB3D6-F940-419C-B808-5BEC77EEEC6E}"/>
    <cellStyle name="Vírgula 12 3 3" xfId="5862" xr:uid="{E243C9F1-3FBE-4435-827A-D1BCBA481B14}"/>
    <cellStyle name="Vírgula 12 4" xfId="2697" xr:uid="{FD08A441-306C-4738-9B04-37572CC3A596}"/>
    <cellStyle name="Vírgula 12 4 2" xfId="6903" xr:uid="{609CDC05-E99B-4634-A63D-A8C01099E4FA}"/>
    <cellStyle name="Vírgula 12 5" xfId="4807" xr:uid="{5EA4890D-F59C-429C-81F9-9F6F08CFBDA9}"/>
    <cellStyle name="Vírgula 13" xfId="573" xr:uid="{BBAC99A8-5378-4A06-9163-60502C435D81}"/>
    <cellStyle name="Vírgula 13 2" xfId="1034" xr:uid="{BDFA1310-7CA5-48E4-83C5-F6A934640847}"/>
    <cellStyle name="Vírgula 13 2 2" xfId="2101" xr:uid="{853FD90E-F3DE-4B83-862E-0707756E3F1E}"/>
    <cellStyle name="Vírgula 13 2 2 2" xfId="4207" xr:uid="{7699840D-83E0-43CA-807A-975D2113FF5F}"/>
    <cellStyle name="Vírgula 13 2 2 2 2" xfId="8413" xr:uid="{3D675D7E-CC94-472C-8D67-178F8336BC37}"/>
    <cellStyle name="Vírgula 13 2 2 3" xfId="6317" xr:uid="{719CBBA3-F2F4-42E4-B4B5-83DB96EDB83D}"/>
    <cellStyle name="Vírgula 13 2 3" xfId="3152" xr:uid="{EB62632A-1B97-483C-8DEF-020A0CA1A6F0}"/>
    <cellStyle name="Vírgula 13 2 3 2" xfId="7358" xr:uid="{9BD6093E-77D6-4E7A-B536-9752C745396F}"/>
    <cellStyle name="Vírgula 13 2 4" xfId="5262" xr:uid="{EBE2E09B-BD18-48DE-B49D-2F13FDD6BFD3}"/>
    <cellStyle name="Vírgula 13 3" xfId="1647" xr:uid="{EFC6B682-9B4B-437A-93B6-15338237D824}"/>
    <cellStyle name="Vírgula 13 3 2" xfId="3753" xr:uid="{72728647-63F8-421A-AAD5-4941A72B57E8}"/>
    <cellStyle name="Vírgula 13 3 2 2" xfId="7959" xr:uid="{E721B69B-EE35-42D1-8593-4A0B6566E1DF}"/>
    <cellStyle name="Vírgula 13 3 3" xfId="5863" xr:uid="{00E57EF2-28F8-49FA-9D1C-253D2A9454DE}"/>
    <cellStyle name="Vírgula 13 4" xfId="2698" xr:uid="{7D2FEA4A-489F-4736-A342-E50AB12EF7AD}"/>
    <cellStyle name="Vírgula 13 4 2" xfId="6904" xr:uid="{5EB38F7D-A733-47E0-81C3-8DF24A4172B7}"/>
    <cellStyle name="Vírgula 13 5" xfId="4808" xr:uid="{2B2D395C-C092-4BC8-837B-B1AE4A733886}"/>
    <cellStyle name="Vírgula 14" xfId="1174" xr:uid="{1919934D-556B-4883-9A40-4D6FE0E35E06}"/>
    <cellStyle name="Vírgula 14 2" xfId="3289" xr:uid="{C4F5F062-C58D-456B-B8BE-171C72D8AA01}"/>
    <cellStyle name="Vírgula 14 2 2" xfId="7495" xr:uid="{2949A9A0-020D-4D0B-B4D0-C12754EC9725}"/>
    <cellStyle name="Vírgula 14 3" xfId="5399" xr:uid="{C836BF74-E3E4-42CD-8910-FD229CE07688}"/>
    <cellStyle name="Vírgula 15" xfId="2211" xr:uid="{34165D15-F0BA-4351-B6A9-B09C6CC94691}"/>
    <cellStyle name="Vírgula 15 2" xfId="4317" xr:uid="{90A1C643-77E9-47E0-8723-05DD5377CCB5}"/>
    <cellStyle name="Vírgula 15 2 2" xfId="8523" xr:uid="{B8BCAAAC-2526-4574-95BA-433928B5B1A1}"/>
    <cellStyle name="Vírgula 15 3" xfId="6427" xr:uid="{E9E22108-3DBE-4D8B-8931-0ED0860E869A}"/>
    <cellStyle name="Vírgula 16" xfId="2224" xr:uid="{76E07C83-31EC-4ACB-A3CA-A2BAF64066BA}"/>
    <cellStyle name="Vírgula 16 2" xfId="6440" xr:uid="{4ECD0C7A-858C-4AC0-989E-39431022FCE3}"/>
    <cellStyle name="Vírgula 17" xfId="4318" xr:uid="{8B86F694-709D-4FE1-9F87-B7417C93BD2D}"/>
    <cellStyle name="Vírgula 17 2" xfId="8524" xr:uid="{29E792C5-0B0A-422B-AF93-6D040BED0CF8}"/>
    <cellStyle name="Vírgula 18" xfId="4334" xr:uid="{5951C821-E218-4EB6-95AD-2ECA7123C87E}"/>
    <cellStyle name="Vírgula 19" xfId="4319" xr:uid="{C5228C84-B80B-47DC-A28E-96EE27121248}"/>
    <cellStyle name="Vírgula 2" xfId="4" xr:uid="{00000000-0005-0000-0000-000009000000}"/>
    <cellStyle name="Vírgula 2 10" xfId="14" xr:uid="{6B001F3F-9770-4B50-AC9F-2A15DE0EB295}"/>
    <cellStyle name="Vírgula 2 11" xfId="8533" xr:uid="{6252082B-4A5C-4C7A-9766-A41D306E30AE}"/>
    <cellStyle name="Vírgula 2 2" xfId="467" xr:uid="{E505CBDE-EEDC-430E-A8C2-3082498C1950}"/>
    <cellStyle name="Vírgula 2 2 2" xfId="930" xr:uid="{8880790D-9B2F-412B-8A40-C8A7340F7A97}"/>
    <cellStyle name="Vírgula 2 2 2 2" xfId="1998" xr:uid="{92F016AF-94BB-47E8-90F9-85BA9591357D}"/>
    <cellStyle name="Vírgula 2 2 2 2 2" xfId="4104" xr:uid="{77FC0CBD-79BB-4D52-A14E-D4AB141862CA}"/>
    <cellStyle name="Vírgula 2 2 2 2 2 2" xfId="8310" xr:uid="{9E91D1D3-1D3A-4669-8C48-1FF711C36450}"/>
    <cellStyle name="Vírgula 2 2 2 2 3" xfId="6214" xr:uid="{AB8C0CE3-F10F-4ACA-BF18-AC62F6B0D807}"/>
    <cellStyle name="Vírgula 2 2 2 3" xfId="3049" xr:uid="{9AF4E257-BF11-4A74-A9B5-FEF48A79B719}"/>
    <cellStyle name="Vírgula 2 2 2 3 2" xfId="7255" xr:uid="{0B6D9067-18A7-464A-82AF-406321ECE90C}"/>
    <cellStyle name="Vírgula 2 2 2 4" xfId="5159" xr:uid="{BAB07C07-82FA-4167-A6D6-E8EBD58A41EB}"/>
    <cellStyle name="Vírgula 2 2 3" xfId="1544" xr:uid="{28EBAC23-0060-4D52-8A24-944A5FE734CE}"/>
    <cellStyle name="Vírgula 2 2 3 2" xfId="3650" xr:uid="{C9CF75B6-AF89-444F-B848-F55DAAAB065C}"/>
    <cellStyle name="Vírgula 2 2 3 2 2" xfId="7856" xr:uid="{DD4A38EA-DEE5-4096-A9B9-3C917A794996}"/>
    <cellStyle name="Vírgula 2 2 3 3" xfId="5760" xr:uid="{68691FBF-FB7E-4AF4-A7E6-4B5CB44CC784}"/>
    <cellStyle name="Vírgula 2 2 4" xfId="2595" xr:uid="{C1E7E2B9-41E7-4BAC-9678-84DA1CF254F7}"/>
    <cellStyle name="Vírgula 2 2 4 2" xfId="6801" xr:uid="{4F877A0A-E118-43C9-BF54-217FA93C26A6}"/>
    <cellStyle name="Vírgula 2 2 5" xfId="4705" xr:uid="{D27FD9CA-474B-4B4B-B456-6340FFD8D8A8}"/>
    <cellStyle name="Vírgula 2 2 6" xfId="8534" xr:uid="{3B6B332E-CD5F-47CD-90D0-7E88B61B2992}"/>
    <cellStyle name="Vírgula 2 3" xfId="1303" xr:uid="{1326C90A-B304-4D7B-B237-9F02B144C90C}"/>
    <cellStyle name="Vírgula 2 3 2" xfId="3417" xr:uid="{AE5A660B-446E-4286-817E-5C2F15C08CFD}"/>
    <cellStyle name="Vírgula 2 3 2 2" xfId="7623" xr:uid="{2EA4BCFC-A01C-4312-B324-609956303C70}"/>
    <cellStyle name="Vírgula 2 3 3" xfId="5527" xr:uid="{57E43C3D-5B3E-4CA7-8512-7A7432D30D8B}"/>
    <cellStyle name="Vírgula 2 4" xfId="1157" xr:uid="{68F8B599-D528-4453-AB03-5561059FB13A}"/>
    <cellStyle name="Vírgula 2 4 2" xfId="3274" xr:uid="{064DE3A7-6750-453F-AB85-45CCF27E211E}"/>
    <cellStyle name="Vírgula 2 4 2 2" xfId="7480" xr:uid="{0EA9EE1B-CFEE-457F-8507-D0991F2F9B6F}"/>
    <cellStyle name="Vírgula 2 4 3" xfId="5384" xr:uid="{ACA2C272-096B-4878-AC2E-CFD33D8A3C88}"/>
    <cellStyle name="Vírgula 2 5" xfId="2353" xr:uid="{950C178B-3C8A-49C4-8DF9-94C40F508789}"/>
    <cellStyle name="Vírgula 2 5 2" xfId="6568" xr:uid="{8E858EA6-BF8B-434F-8A1D-8FF564E265B8}"/>
    <cellStyle name="Vírgula 2 6" xfId="4463" xr:uid="{9FF0A66B-A26B-40E3-B254-77A333DF87E3}"/>
    <cellStyle name="Vírgula 2 7" xfId="4332" xr:uid="{D97DC276-471A-47D0-8F4F-64AA30AEE4CD}"/>
    <cellStyle name="Vírgula 2 8" xfId="218" xr:uid="{9A49A058-872B-49BE-A920-55E3725405FC}"/>
    <cellStyle name="Vírgula 2 9" xfId="29" xr:uid="{89A2491D-8A7E-4574-86D4-B6686080BC35}"/>
    <cellStyle name="Vírgula 20" xfId="8525" xr:uid="{8B7DE4D2-775C-4B53-A792-254DD5129053}"/>
    <cellStyle name="Vírgula 21" xfId="63" xr:uid="{FCEE2D41-B3D3-47DF-AFF9-7787C3AD15E1}"/>
    <cellStyle name="Vírgula 22" xfId="12" xr:uid="{CE6BBFCB-3839-4B74-976D-A77B1F3CB532}"/>
    <cellStyle name="Vírgula 3" xfId="294" xr:uid="{1ED39355-865C-4612-B034-824E8515173F}"/>
    <cellStyle name="Vírgula 3 2" xfId="532" xr:uid="{D4487AE5-D6E4-4FA3-806D-F90AFC2DCA02}"/>
    <cellStyle name="Vírgula 3 2 2" xfId="994" xr:uid="{0EC5D477-5CD4-4D8D-BED0-BA4C40A56D26}"/>
    <cellStyle name="Vírgula 3 2 2 2" xfId="2062" xr:uid="{42BFEC3B-8C28-47F4-9259-15EE3592AF9B}"/>
    <cellStyle name="Vírgula 3 2 2 2 2" xfId="4168" xr:uid="{45E7018E-FEC6-4D33-A9C1-C697E7DE3C43}"/>
    <cellStyle name="Vírgula 3 2 2 2 2 2" xfId="8374" xr:uid="{4E3B0AD6-1BA0-44F4-8396-F970808FB0E1}"/>
    <cellStyle name="Vírgula 3 2 2 2 3" xfId="6278" xr:uid="{5E117A57-7C0B-43C9-8A38-919D2C3D9570}"/>
    <cellStyle name="Vírgula 3 2 2 3" xfId="3113" xr:uid="{7F3E3AEC-B16D-446D-8289-E94DB02F8F55}"/>
    <cellStyle name="Vírgula 3 2 2 3 2" xfId="7319" xr:uid="{83A2781C-4C31-4EEC-AE15-7933E8F84336}"/>
    <cellStyle name="Vírgula 3 2 2 4" xfId="5223" xr:uid="{3235C490-C1EE-41F6-9C34-EDD377F855C1}"/>
    <cellStyle name="Vírgula 3 2 3" xfId="1608" xr:uid="{7E01D013-651F-4916-9201-5C622DCD4F68}"/>
    <cellStyle name="Vírgula 3 2 3 2" xfId="3714" xr:uid="{6F7D4C4D-D05C-497B-A37A-3367BCC1B75C}"/>
    <cellStyle name="Vírgula 3 2 3 2 2" xfId="7920" xr:uid="{BFF1ABF3-E9F6-45F8-80EA-280A6B294F8E}"/>
    <cellStyle name="Vírgula 3 2 3 3" xfId="5824" xr:uid="{D135C585-EDE4-4EEF-BF25-6CAF2A9019E3}"/>
    <cellStyle name="Vírgula 3 2 4" xfId="2659" xr:uid="{4D74A8EF-A28D-42D8-8A25-0160C86DA225}"/>
    <cellStyle name="Vírgula 3 2 4 2" xfId="6865" xr:uid="{1F4F5B7B-7D05-4C47-AA11-60014B462908}"/>
    <cellStyle name="Vírgula 3 2 5" xfId="4769" xr:uid="{EB4A99BA-660E-4BD2-8319-692CB7F068D6}"/>
    <cellStyle name="Vírgula 3 3" xfId="761" xr:uid="{50967FB6-11DD-4503-AE9F-D4FA82BA3BB6}"/>
    <cellStyle name="Vírgula 3 3 2" xfId="1830" xr:uid="{4ED64C0F-9CFD-4497-981C-8BCC56858448}"/>
    <cellStyle name="Vírgula 3 3 2 2" xfId="3936" xr:uid="{399E452E-3B58-426E-99DF-2BC2291E627B}"/>
    <cellStyle name="Vírgula 3 3 2 2 2" xfId="8142" xr:uid="{86B04F13-8AA6-4EA9-A43C-385612755C25}"/>
    <cellStyle name="Vírgula 3 3 2 3" xfId="6046" xr:uid="{7EB31E4A-C7D5-43FD-910B-310F4ABF4F34}"/>
    <cellStyle name="Vírgula 3 3 3" xfId="2881" xr:uid="{9FFE24CB-82E8-4BC0-A396-F413FE63336B}"/>
    <cellStyle name="Vírgula 3 3 3 2" xfId="7087" xr:uid="{824EC1D6-D81B-49DD-B154-077B982F23B0}"/>
    <cellStyle name="Vírgula 3 3 4" xfId="4991" xr:uid="{5D73F5F3-97C3-4FE9-84C3-C39DD723CADD}"/>
    <cellStyle name="Vírgula 3 4" xfId="1375" xr:uid="{A093B122-9AD6-4800-BC71-5245C36F491F}"/>
    <cellStyle name="Vírgula 3 4 2" xfId="3481" xr:uid="{F32E6E4F-C648-42A2-B35B-52A938B48008}"/>
    <cellStyle name="Vírgula 3 4 2 2" xfId="7687" xr:uid="{7029DF56-1C02-47D6-8209-CAF0F74D7637}"/>
    <cellStyle name="Vírgula 3 4 3" xfId="5591" xr:uid="{53D6EBC9-EF8F-4F27-B949-E25B4623566B}"/>
    <cellStyle name="Vírgula 3 5" xfId="2426" xr:uid="{E52EF503-01A4-43F9-8601-32D96B98E4CF}"/>
    <cellStyle name="Vírgula 3 5 2" xfId="6632" xr:uid="{DC7788E7-2294-4C40-B576-8FB0868B3C49}"/>
    <cellStyle name="Vírgula 3 6" xfId="4536" xr:uid="{E32530E0-57B1-4141-965E-3B931928A91A}"/>
    <cellStyle name="Vírgula 4" xfId="300" xr:uid="{F6DAF22A-DC99-486E-91FD-A5D09CF256F4}"/>
    <cellStyle name="Vírgula 4 2" xfId="538" xr:uid="{7DA25A99-9F9F-495F-9724-59D631E132CC}"/>
    <cellStyle name="Vírgula 4 2 2" xfId="1000" xr:uid="{0D2555DE-92CD-48A6-9652-36614E1518F3}"/>
    <cellStyle name="Vírgula 4 2 2 2" xfId="2068" xr:uid="{1CAE6E2D-4815-4FB2-B1CD-E919A27EBCB9}"/>
    <cellStyle name="Vírgula 4 2 2 2 2" xfId="4174" xr:uid="{755FBFE0-B8CB-41DE-98F7-704E598C3D6B}"/>
    <cellStyle name="Vírgula 4 2 2 2 2 2" xfId="8380" xr:uid="{F2BDD17A-C7EC-4B9A-B749-C0CDCFFB0742}"/>
    <cellStyle name="Vírgula 4 2 2 2 3" xfId="6284" xr:uid="{3FEF2D4C-BD94-4372-9859-CB91AF33F7A1}"/>
    <cellStyle name="Vírgula 4 2 2 3" xfId="3119" xr:uid="{4DB1CE8E-6648-4989-BA4C-04665FC57963}"/>
    <cellStyle name="Vírgula 4 2 2 3 2" xfId="7325" xr:uid="{5C46B748-841A-4844-9827-FD2534AFABFD}"/>
    <cellStyle name="Vírgula 4 2 2 4" xfId="5229" xr:uid="{88BFA40F-B7AF-4DCC-AA5D-E97A7865DD8B}"/>
    <cellStyle name="Vírgula 4 2 3" xfId="1614" xr:uid="{23FB8861-50A9-46FB-AE45-F2DC7C785613}"/>
    <cellStyle name="Vírgula 4 2 3 2" xfId="3720" xr:uid="{81AD41D6-DD68-4E7D-BF73-5D485E35C02F}"/>
    <cellStyle name="Vírgula 4 2 3 2 2" xfId="7926" xr:uid="{65DA462C-D41C-4B97-B07B-5A9E981B5E1E}"/>
    <cellStyle name="Vírgula 4 2 3 3" xfId="5830" xr:uid="{73CC1573-9B9E-4699-AB0A-9E1EBB0618DD}"/>
    <cellStyle name="Vírgula 4 2 4" xfId="2665" xr:uid="{07160493-ECA5-4AC0-B821-B857626EF089}"/>
    <cellStyle name="Vírgula 4 2 4 2" xfId="6871" xr:uid="{6A4F39E4-6073-405E-B39D-359E9D3D38E0}"/>
    <cellStyle name="Vírgula 4 2 5" xfId="4775" xr:uid="{76A6BAFC-7ADC-413B-901A-487CBD4E338D}"/>
    <cellStyle name="Vírgula 4 3" xfId="767" xr:uid="{229D07D5-51C6-4F69-A71A-F37DD0FF5179}"/>
    <cellStyle name="Vírgula 4 3 2" xfId="1836" xr:uid="{2FE3A792-A098-47C3-B309-E13ADEE9DBB2}"/>
    <cellStyle name="Vírgula 4 3 2 2" xfId="3942" xr:uid="{D2239280-200F-445E-B4C4-B4ECB6424928}"/>
    <cellStyle name="Vírgula 4 3 2 2 2" xfId="8148" xr:uid="{3580C78C-3B9D-42A4-974D-144881117398}"/>
    <cellStyle name="Vírgula 4 3 2 3" xfId="6052" xr:uid="{EB0844E0-D108-4461-A932-2639CA0400C1}"/>
    <cellStyle name="Vírgula 4 3 3" xfId="2887" xr:uid="{081805A7-A694-4FBE-9D63-A5B09243F78A}"/>
    <cellStyle name="Vírgula 4 3 3 2" xfId="7093" xr:uid="{F4CC4CAB-7B20-432F-83DC-0416033B865B}"/>
    <cellStyle name="Vírgula 4 3 4" xfId="4997" xr:uid="{F323AE58-5076-4F09-A96E-6A620FB7A7A2}"/>
    <cellStyle name="Vírgula 4 4" xfId="1381" xr:uid="{308510BA-E20C-4BBD-8F09-2781F5D6DAC7}"/>
    <cellStyle name="Vírgula 4 4 2" xfId="3487" xr:uid="{6DD24554-7F61-4F6C-B8BE-CC32CC0C1031}"/>
    <cellStyle name="Vírgula 4 4 2 2" xfId="7693" xr:uid="{E563F5A2-FC97-4AE0-89FC-0DB8B6335AFA}"/>
    <cellStyle name="Vírgula 4 4 3" xfId="5597" xr:uid="{678AE14D-7BF5-425B-B52E-ED6D7C09D697}"/>
    <cellStyle name="Vírgula 4 5" xfId="2432" xr:uid="{30F72920-8891-407D-8337-3BA61DF2966A}"/>
    <cellStyle name="Vírgula 4 5 2" xfId="6638" xr:uid="{B0733E4B-6C96-4B72-9B3F-023B4B250B3C}"/>
    <cellStyle name="Vírgula 4 6" xfId="4542" xr:uid="{BE31CC2C-CA2E-4901-9C37-097DAF8613DB}"/>
    <cellStyle name="Vírgula 5" xfId="18" xr:uid="{17F44A81-FA35-4A30-8CF8-323E6F7C5913}"/>
    <cellStyle name="Vírgula 5 2" xfId="558" xr:uid="{9E6089FB-A7B0-4010-A90E-F9AA4287F860}"/>
    <cellStyle name="Vírgula 5 2 2" xfId="1020" xr:uid="{9A1C0C4B-6E93-419E-9EAD-96282F507F5F}"/>
    <cellStyle name="Vírgula 5 2 2 2" xfId="2088" xr:uid="{FED2FF0F-6300-4A53-82BC-2B647F6A8A23}"/>
    <cellStyle name="Vírgula 5 2 2 2 2" xfId="4194" xr:uid="{0709D553-34C0-4022-834E-4AA163F0F585}"/>
    <cellStyle name="Vírgula 5 2 2 2 2 2" xfId="8400" xr:uid="{A1A265CB-19E0-48A9-89F1-337557474436}"/>
    <cellStyle name="Vírgula 5 2 2 2 3" xfId="6304" xr:uid="{CBE8AE44-6372-4D47-8EBE-87074719A2D2}"/>
    <cellStyle name="Vírgula 5 2 2 3" xfId="3139" xr:uid="{E080A2CC-49A7-46BD-BBA0-44EFF106BD37}"/>
    <cellStyle name="Vírgula 5 2 2 3 2" xfId="7345" xr:uid="{A74841B1-8ECE-4B5B-9D31-00666582E876}"/>
    <cellStyle name="Vírgula 5 2 2 4" xfId="5249" xr:uid="{7A097FF4-83DF-4E54-B35F-FDA829E5DD2D}"/>
    <cellStyle name="Vírgula 5 2 3" xfId="1634" xr:uid="{FC76560A-6C5E-47BF-9480-CB8349E9A9A6}"/>
    <cellStyle name="Vírgula 5 2 3 2" xfId="3740" xr:uid="{18C41570-1336-48DB-AEE5-0919E21145E8}"/>
    <cellStyle name="Vírgula 5 2 3 2 2" xfId="7946" xr:uid="{6AC01324-77C6-4337-8CC6-F19F6E917FCC}"/>
    <cellStyle name="Vírgula 5 2 3 3" xfId="5850" xr:uid="{FA8A8DFB-C129-4A18-8104-C1B64288FD46}"/>
    <cellStyle name="Vírgula 5 2 4" xfId="2685" xr:uid="{61BDAED1-21DB-4622-BEF5-D22DFF049EBD}"/>
    <cellStyle name="Vírgula 5 2 4 2" xfId="6891" xr:uid="{9FA1D36C-B228-47E5-B192-D6BD778C7A19}"/>
    <cellStyle name="Vírgula 5 2 5" xfId="4795" xr:uid="{C1741DB2-ADEA-4AE8-9F30-1A3AC9F50CFA}"/>
    <cellStyle name="Vírgula 5 3" xfId="1401" xr:uid="{F3912666-FE36-4957-8064-72A115BD5C8F}"/>
    <cellStyle name="Vírgula 5 3 2" xfId="3507" xr:uid="{9D4ECB09-6BFF-4A13-B92B-2640124EA332}"/>
    <cellStyle name="Vírgula 5 3 2 2" xfId="7713" xr:uid="{1E8D7C44-F7AC-43B5-84FF-53E883A950C0}"/>
    <cellStyle name="Vírgula 5 3 3" xfId="5617" xr:uid="{EF09A024-6801-4BFC-874A-CC25706599E7}"/>
    <cellStyle name="Vírgula 5 4" xfId="2452" xr:uid="{426BA282-DE35-48FA-8130-BB12EAD6231E}"/>
    <cellStyle name="Vírgula 5 4 2" xfId="6658" xr:uid="{177CF257-4E31-4866-88A2-51D2323481AD}"/>
    <cellStyle name="Vírgula 5 5" xfId="4562" xr:uid="{3A86BD11-4C29-43A6-B940-A46DA1C06310}"/>
    <cellStyle name="Vírgula 5 6" xfId="322" xr:uid="{5FD97AC4-0CF8-403A-B205-DEB829C14DDC}"/>
    <cellStyle name="Vírgula 5 7" xfId="31" xr:uid="{3C5DC796-766A-4DF5-B621-31856610D09E}"/>
    <cellStyle name="Vírgula 6" xfId="323" xr:uid="{9C6C450E-B3F6-4794-94BA-BD511171F3F1}"/>
    <cellStyle name="Vírgula 6 2" xfId="559" xr:uid="{EC45851F-3696-412C-8844-2A7A33EF2043}"/>
    <cellStyle name="Vírgula 6 2 2" xfId="1021" xr:uid="{84EDF360-FDA1-4344-AA86-87FF8F2635F1}"/>
    <cellStyle name="Vírgula 6 2 2 2" xfId="2089" xr:uid="{183708EB-B8C7-415E-A898-1D9925AA3092}"/>
    <cellStyle name="Vírgula 6 2 2 2 2" xfId="4195" xr:uid="{28901D68-2AED-4202-B514-7FB14EE75536}"/>
    <cellStyle name="Vírgula 6 2 2 2 2 2" xfId="8401" xr:uid="{C45AECF0-81BE-442B-BE48-D5F4A761662A}"/>
    <cellStyle name="Vírgula 6 2 2 2 3" xfId="6305" xr:uid="{E2640882-4463-4799-9854-277C2E627365}"/>
    <cellStyle name="Vírgula 6 2 2 3" xfId="3140" xr:uid="{2548234A-186E-4B2E-8DBF-9B6E52F8B48C}"/>
    <cellStyle name="Vírgula 6 2 2 3 2" xfId="7346" xr:uid="{556BB861-3186-4891-A92C-347EB370B945}"/>
    <cellStyle name="Vírgula 6 2 2 4" xfId="5250" xr:uid="{AE0DD00F-7F7E-47E1-825B-473E57148DE5}"/>
    <cellStyle name="Vírgula 6 2 3" xfId="1635" xr:uid="{13F15A00-3411-4FD2-A7B6-63E82919AB8F}"/>
    <cellStyle name="Vírgula 6 2 3 2" xfId="3741" xr:uid="{21C51AF7-5D80-485C-902E-CED65E81DA3E}"/>
    <cellStyle name="Vírgula 6 2 3 2 2" xfId="7947" xr:uid="{8B24421F-CD5A-453B-B2DE-60986E71DC66}"/>
    <cellStyle name="Vírgula 6 2 3 3" xfId="5851" xr:uid="{AF42C847-2277-496E-BA23-B7627C75860A}"/>
    <cellStyle name="Vírgula 6 2 4" xfId="2686" xr:uid="{04AFECC0-45F4-4EF3-8D4D-428CB61182CA}"/>
    <cellStyle name="Vírgula 6 2 4 2" xfId="6892" xr:uid="{7923156C-DAE1-463D-9263-D1891F26C35F}"/>
    <cellStyle name="Vírgula 6 2 5" xfId="4796" xr:uid="{C6480BEB-CE65-4AF7-A81A-0383F687EE79}"/>
    <cellStyle name="Vírgula 6 3" xfId="787" xr:uid="{8E3C24D1-9C81-41A6-8A51-7644EF26FD02}"/>
    <cellStyle name="Vírgula 6 3 2" xfId="1856" xr:uid="{041AE07B-5611-48BF-BD19-1882F4A5A882}"/>
    <cellStyle name="Vírgula 6 3 2 2" xfId="3962" xr:uid="{BC791516-1BA0-44F0-8E58-297D777EF997}"/>
    <cellStyle name="Vírgula 6 3 2 2 2" xfId="8168" xr:uid="{193FEAF6-FCB8-46F6-B632-03CA0D21D5A7}"/>
    <cellStyle name="Vírgula 6 3 2 3" xfId="6072" xr:uid="{BAB514DF-29FE-4B50-A494-F4C517353A09}"/>
    <cellStyle name="Vírgula 6 3 3" xfId="2907" xr:uid="{C810D99E-CE66-47DE-87D5-A09D03C19E7C}"/>
    <cellStyle name="Vírgula 6 3 3 2" xfId="7113" xr:uid="{3381A90B-EAB5-46B5-9F27-4BD2F2DD6D92}"/>
    <cellStyle name="Vírgula 6 3 4" xfId="5017" xr:uid="{18754FBC-B2EF-4C8D-B1C5-309D8E363BAF}"/>
    <cellStyle name="Vírgula 6 4" xfId="1402" xr:uid="{581A5983-5B98-4F33-AC25-48CDBE716741}"/>
    <cellStyle name="Vírgula 6 4 2" xfId="3508" xr:uid="{6592FF5F-E029-43D9-8EA1-EDE6501CCCB5}"/>
    <cellStyle name="Vírgula 6 4 2 2" xfId="7714" xr:uid="{035D279C-8852-47E8-AFD5-365C827F290C}"/>
    <cellStyle name="Vírgula 6 4 3" xfId="5618" xr:uid="{9F74EE48-98C7-4063-9010-C615E602E4C9}"/>
    <cellStyle name="Vírgula 6 5" xfId="2453" xr:uid="{AE21887E-3755-4FF0-94B6-ADC9D763FE27}"/>
    <cellStyle name="Vírgula 6 5 2" xfId="6659" xr:uid="{ADDF1BAB-4604-455C-9F2D-440E4B1E17CC}"/>
    <cellStyle name="Vírgula 6 6" xfId="4563" xr:uid="{2C8B614F-C2C1-434A-8D37-DE0AD0C6CBC8}"/>
    <cellStyle name="Vírgula 7" xfId="25" xr:uid="{7C5B4668-E854-4C62-A36E-C79209697D51}"/>
    <cellStyle name="Vírgula 7 2" xfId="802" xr:uid="{2701AEDE-A7CC-4446-B90B-545AF2CC6F3C}"/>
    <cellStyle name="Vírgula 7 2 2" xfId="1870" xr:uid="{7F79D860-D455-4737-B2EA-F0AD26871925}"/>
    <cellStyle name="Vírgula 7 2 2 2" xfId="3976" xr:uid="{4B598167-6BF1-4144-90A9-0A97D32527C7}"/>
    <cellStyle name="Vírgula 7 2 2 2 2" xfId="8182" xr:uid="{109C48FD-CBC0-4BD6-B929-19756DBFE33C}"/>
    <cellStyle name="Vírgula 7 2 2 3" xfId="6086" xr:uid="{EFD8CA62-A259-49FD-9237-0C9DB7C98A67}"/>
    <cellStyle name="Vírgula 7 2 3" xfId="2921" xr:uid="{701C02DF-3C97-4252-9416-9F25D80DC732}"/>
    <cellStyle name="Vírgula 7 2 3 2" xfId="7127" xr:uid="{AC41FC62-CECE-4894-BF3E-27CDE109517E}"/>
    <cellStyle name="Vírgula 7 2 4" xfId="5031" xr:uid="{83046EF2-2685-4F1A-873B-23FA334C1765}"/>
    <cellStyle name="Vírgula 7 3" xfId="1416" xr:uid="{94F4820D-3533-456E-82BD-E7538FC362FC}"/>
    <cellStyle name="Vírgula 7 3 2" xfId="3522" xr:uid="{BA790EC9-520C-4696-8B41-AF4F4682D982}"/>
    <cellStyle name="Vírgula 7 3 2 2" xfId="7728" xr:uid="{2448F853-1FCB-4412-9DFB-EBAA4750EB03}"/>
    <cellStyle name="Vírgula 7 3 3" xfId="5632" xr:uid="{093D901E-8FE5-4C0F-AAE8-A9180063238E}"/>
    <cellStyle name="Vírgula 7 4" xfId="2467" xr:uid="{0BA9FAD0-BBDC-46DE-96E2-34EEE847B133}"/>
    <cellStyle name="Vírgula 7 4 2" xfId="6673" xr:uid="{6AD1B048-F6D4-4DAE-9D9F-B9CC05E0278F}"/>
    <cellStyle name="Vírgula 7 5" xfId="4577" xr:uid="{202EB6B0-E412-45FE-8B6F-86E4736291EB}"/>
    <cellStyle name="Vírgula 7 6" xfId="338" xr:uid="{99E889D8-F89A-40E4-A99C-9271B5FFD943}"/>
    <cellStyle name="Vírgula 7 7" xfId="35" xr:uid="{8AB759BC-BA68-4495-AC0A-4AA03461696B}"/>
    <cellStyle name="Vírgula 8" xfId="568" xr:uid="{0C93207F-41CB-4AC5-B802-1F5244FA91A3}"/>
    <cellStyle name="Vírgula 8 2" xfId="1029" xr:uid="{CC8D8D29-955F-44E3-AEBB-7613FB55AD5D}"/>
    <cellStyle name="Vírgula 8 2 2" xfId="2096" xr:uid="{91A9CD42-9B9D-4D06-9E78-26BA873DEDB6}"/>
    <cellStyle name="Vírgula 8 2 2 2" xfId="4202" xr:uid="{6E765B95-DB77-40A7-9B82-62B710BFD78F}"/>
    <cellStyle name="Vírgula 8 2 2 2 2" xfId="8408" xr:uid="{34B13CF0-1350-4701-BCC9-E9AFB9B9E288}"/>
    <cellStyle name="Vírgula 8 2 2 3" xfId="6312" xr:uid="{D3898CEF-9143-47E6-B9B2-5B7A5682FBA9}"/>
    <cellStyle name="Vírgula 8 2 3" xfId="3147" xr:uid="{2F68EB54-2484-4EB8-92A5-4C95E48F3C48}"/>
    <cellStyle name="Vírgula 8 2 3 2" xfId="7353" xr:uid="{CCB5467D-3D75-461D-9B9A-3958962AB64D}"/>
    <cellStyle name="Vírgula 8 2 4" xfId="5257" xr:uid="{2C837E8A-7935-45E1-9B08-0C63A4793AC7}"/>
    <cellStyle name="Vírgula 8 3" xfId="1642" xr:uid="{E8021086-3E39-4918-B38E-7F565975159C}"/>
    <cellStyle name="Vírgula 8 3 2" xfId="3748" xr:uid="{3464D443-1B6C-4A90-B882-5A7584053A08}"/>
    <cellStyle name="Vírgula 8 3 2 2" xfId="7954" xr:uid="{C4735254-9793-4EBD-9E23-FA2EFE961BF1}"/>
    <cellStyle name="Vírgula 8 3 3" xfId="5858" xr:uid="{7C30B51F-05A5-47A6-9175-BC4E3789E0E1}"/>
    <cellStyle name="Vírgula 8 4" xfId="2693" xr:uid="{394D9E1D-753F-462B-BD7F-B0482041E6B1}"/>
    <cellStyle name="Vírgula 8 4 2" xfId="6899" xr:uid="{2919F942-D8E3-4809-95BB-FF3CC3833E01}"/>
    <cellStyle name="Vírgula 8 5" xfId="4803" xr:uid="{54B8E5D4-DE00-45DD-A8C9-3E1E9986B0C9}"/>
    <cellStyle name="Vírgula 9" xfId="569" xr:uid="{869FADD4-2418-4270-850F-741F113FA939}"/>
    <cellStyle name="Vírgula 9 2" xfId="1030" xr:uid="{743E8DBB-CD01-4A64-A070-25ED8ECED3B1}"/>
    <cellStyle name="Vírgula 9 2 2" xfId="2097" xr:uid="{088DB231-F1E0-438F-A6D3-3DBEFC454239}"/>
    <cellStyle name="Vírgula 9 2 2 2" xfId="4203" xr:uid="{4FC60D1C-6095-4FA2-A619-5EAB94F5CD50}"/>
    <cellStyle name="Vírgula 9 2 2 2 2" xfId="8409" xr:uid="{940F0656-DAD7-4109-912C-9CE2185B8FF4}"/>
    <cellStyle name="Vírgula 9 2 2 3" xfId="6313" xr:uid="{FD50E5C8-F9EC-454D-A40F-DF24C5E26627}"/>
    <cellStyle name="Vírgula 9 2 3" xfId="3148" xr:uid="{83BD27D1-E0F3-4B36-BB4D-B5B7FA7194FE}"/>
    <cellStyle name="Vírgula 9 2 3 2" xfId="7354" xr:uid="{156D756A-18EA-42AF-A7B5-660514B78152}"/>
    <cellStyle name="Vírgula 9 2 4" xfId="5258" xr:uid="{E43247B6-9E29-4FE7-8BA5-68AA6E691F11}"/>
    <cellStyle name="Vírgula 9 3" xfId="1643" xr:uid="{D77937ED-F354-498F-BFAB-7D67D1A93700}"/>
    <cellStyle name="Vírgula 9 3 2" xfId="3749" xr:uid="{8D588616-F1A8-4ECE-81C6-CF07E4431542}"/>
    <cellStyle name="Vírgula 9 3 2 2" xfId="7955" xr:uid="{0ED9BBAF-9B1E-4BCD-9EA3-7E7593DDF3E3}"/>
    <cellStyle name="Vírgula 9 3 3" xfId="5859" xr:uid="{EE6C67A0-E553-46E0-B027-3B0AF9232194}"/>
    <cellStyle name="Vírgula 9 4" xfId="2694" xr:uid="{FD02C975-08AC-4A34-9831-F697DE87EFF0}"/>
    <cellStyle name="Vírgula 9 4 2" xfId="6900" xr:uid="{6D227ED5-2072-400E-862D-7327BB0FF1F6}"/>
    <cellStyle name="Vírgula 9 5" xfId="4804" xr:uid="{D27860D7-B415-457A-805B-CFA454C97B71}"/>
    <cellStyle name="Warning Text 2" xfId="219" xr:uid="{D21B08D2-23ED-4F74-8959-CAA0D8BDB6DC}"/>
  </cellStyles>
  <dxfs count="0"/>
  <tableStyles count="0" defaultTableStyle="TableStyleMedium2" defaultPivotStyle="PivotStyleLight16"/>
  <colors>
    <mruColors>
      <color rgb="FF00FF00"/>
      <color rgb="FF00A1DA"/>
      <color rgb="FF00C5FF"/>
      <color rgb="FF66FFCC"/>
      <color rgb="FF00FFFF"/>
      <color rgb="FF66CCFF"/>
      <color rgb="FF99CCFF"/>
      <color rgb="FF0097CC"/>
      <color rgb="FF616161"/>
      <color rgb="FF367F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Despesas de Pessoal'!A1"/><Relationship Id="rId13" Type="http://schemas.openxmlformats.org/officeDocument/2006/relationships/hyperlink" Target="#'Balan&#231;o Patrimonial 2025'!A1"/><Relationship Id="rId18" Type="http://schemas.openxmlformats.org/officeDocument/2006/relationships/hyperlink" Target="#Bridge_ROE_Capa!A1"/><Relationship Id="rId3" Type="http://schemas.openxmlformats.org/officeDocument/2006/relationships/hyperlink" Target="#'T&#237;tulos Valores Mobili&#225;rios'!A1"/><Relationship Id="rId7" Type="http://schemas.openxmlformats.org/officeDocument/2006/relationships/hyperlink" Target="#'Despesas de depositos- capta&#231;ao'!A1"/><Relationship Id="rId12" Type="http://schemas.openxmlformats.org/officeDocument/2006/relationships/image" Target="../media/image1.png"/><Relationship Id="rId17" Type="http://schemas.openxmlformats.org/officeDocument/2006/relationships/hyperlink" Target="#'M&#233;tricas de Cr&#233;dito'!A1"/><Relationship Id="rId2" Type="http://schemas.openxmlformats.org/officeDocument/2006/relationships/hyperlink" Target="#'Balan&#231;o Patrimonial at&#233; 2024'!A1"/><Relationship Id="rId16" Type="http://schemas.openxmlformats.org/officeDocument/2006/relationships/hyperlink" Target="#Marketplace!A1"/><Relationship Id="rId1" Type="http://schemas.openxmlformats.org/officeDocument/2006/relationships/hyperlink" Target="#'Balan&#231;o Patrimonial'!A1"/><Relationship Id="rId6" Type="http://schemas.openxmlformats.org/officeDocument/2006/relationships/hyperlink" Target="#'Rendas Op. Cr&#233;d. e Arrend. Merc'!A1"/><Relationship Id="rId11" Type="http://schemas.openxmlformats.org/officeDocument/2006/relationships/hyperlink" Target="#'Receitas e Despesas'!A1"/><Relationship Id="rId5" Type="http://schemas.openxmlformats.org/officeDocument/2006/relationships/hyperlink" Target="#'Demonstra&#231;&#227;o do Resultado'!A1"/><Relationship Id="rId15" Type="http://schemas.openxmlformats.org/officeDocument/2006/relationships/hyperlink" Target="#'Indicadores Financeiros'!A1"/><Relationship Id="rId10" Type="http://schemas.openxmlformats.org/officeDocument/2006/relationships/hyperlink" Target="#'Outras Receitas Operacionais'!A1"/><Relationship Id="rId4" Type="http://schemas.openxmlformats.org/officeDocument/2006/relationships/hyperlink" Target="#'Opera&#231;&#245;es de Cr&#233;dito'!A1"/><Relationship Id="rId9" Type="http://schemas.openxmlformats.org/officeDocument/2006/relationships/hyperlink" Target="#'Despesas Administrativas'!A1"/><Relationship Id="rId14" Type="http://schemas.openxmlformats.org/officeDocument/2006/relationships/hyperlink" Target="#Indicadores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Sum&#225;rio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1526117</xdr:colOff>
      <xdr:row>1</xdr:row>
      <xdr:rowOff>91017</xdr:rowOff>
    </xdr:from>
    <xdr:to>
      <xdr:col>2</xdr:col>
      <xdr:colOff>4555067</xdr:colOff>
      <xdr:row>3</xdr:row>
      <xdr:rowOff>185208</xdr:rowOff>
    </xdr:to>
    <xdr:sp macro="" textlink="">
      <xdr:nvSpPr>
        <xdr:cNvPr id="8" name="CaixaDe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2457450" y="323850"/>
          <a:ext cx="3028950" cy="390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000" b="1">
              <a:solidFill>
                <a:schemeClr val="bg1"/>
              </a:solidFill>
              <a:latin typeface="+mn-lt"/>
              <a:cs typeface="Arial" panose="020B0604020202020204" pitchFamily="34" charset="0"/>
            </a:rPr>
            <a:t>Séries Históricas -  2T15</a:t>
          </a:r>
        </a:p>
      </xdr:txBody>
    </xdr:sp>
    <xdr:clientData/>
  </xdr:twoCellAnchor>
  <xdr:twoCellAnchor>
    <xdr:from>
      <xdr:col>1</xdr:col>
      <xdr:colOff>635122</xdr:colOff>
      <xdr:row>13</xdr:row>
      <xdr:rowOff>291788</xdr:rowOff>
    </xdr:from>
    <xdr:to>
      <xdr:col>5</xdr:col>
      <xdr:colOff>323849</xdr:colOff>
      <xdr:row>14</xdr:row>
      <xdr:rowOff>209550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/>
      </xdr:nvSpPr>
      <xdr:spPr>
        <a:xfrm>
          <a:off x="1733672" y="3841438"/>
          <a:ext cx="3505077" cy="2289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200">
              <a:latin typeface="Montserrat"/>
              <a:ea typeface="Verdana" panose="020B0604030504040204" pitchFamily="34" charset="0"/>
            </a:rPr>
            <a:t>Em caso de dúvidas, envie um e-mail para:  </a:t>
          </a:r>
          <a:endParaRPr lang="pt-BR" sz="1200" u="sng">
            <a:latin typeface="Montserrat"/>
            <a:ea typeface="Verdana" panose="020B0604030504040204" pitchFamily="34" charset="0"/>
          </a:endParaRPr>
        </a:p>
      </xdr:txBody>
    </xdr:sp>
    <xdr:clientData/>
  </xdr:twoCellAnchor>
  <xdr:oneCellAnchor>
    <xdr:from>
      <xdr:col>1</xdr:col>
      <xdr:colOff>430770</xdr:colOff>
      <xdr:row>5</xdr:row>
      <xdr:rowOff>85560</xdr:rowOff>
    </xdr:from>
    <xdr:ext cx="1944129" cy="311496"/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/>
        </xdr:cNvSpPr>
      </xdr:nvSpPr>
      <xdr:spPr>
        <a:xfrm>
          <a:off x="1529320" y="1196810"/>
          <a:ext cx="1944129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Balanço</a:t>
          </a:r>
        </a:p>
      </xdr:txBody>
    </xdr:sp>
    <xdr:clientData/>
  </xdr:oneCellAnchor>
  <xdr:oneCellAnchor>
    <xdr:from>
      <xdr:col>6</xdr:col>
      <xdr:colOff>810546</xdr:colOff>
      <xdr:row>5</xdr:row>
      <xdr:rowOff>79374</xdr:rowOff>
    </xdr:from>
    <xdr:ext cx="2129503" cy="311496"/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/>
        </xdr:cNvSpPr>
      </xdr:nvSpPr>
      <xdr:spPr>
        <a:xfrm>
          <a:off x="7274846" y="1190624"/>
          <a:ext cx="2129503" cy="311496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Resultado</a:t>
          </a:r>
        </a:p>
      </xdr:txBody>
    </xdr:sp>
    <xdr:clientData/>
  </xdr:oneCellAnchor>
  <xdr:twoCellAnchor>
    <xdr:from>
      <xdr:col>0</xdr:col>
      <xdr:colOff>1010521</xdr:colOff>
      <xdr:row>6</xdr:row>
      <xdr:rowOff>213446</xdr:rowOff>
    </xdr:from>
    <xdr:to>
      <xdr:col>4</xdr:col>
      <xdr:colOff>514350</xdr:colOff>
      <xdr:row>6</xdr:row>
      <xdr:rowOff>215900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1010521" y="1546946"/>
          <a:ext cx="3250329" cy="2454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95252</xdr:colOff>
      <xdr:row>6</xdr:row>
      <xdr:rowOff>213446</xdr:rowOff>
    </xdr:from>
    <xdr:to>
      <xdr:col>10</xdr:col>
      <xdr:colOff>993820</xdr:colOff>
      <xdr:row>6</xdr:row>
      <xdr:rowOff>213446</xdr:rowOff>
    </xdr:to>
    <xdr:cxnSp macro="">
      <xdr:nvCxnSpPr>
        <xdr:cNvPr id="31" name="Conector ret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CxnSpPr/>
      </xdr:nvCxnSpPr>
      <xdr:spPr>
        <a:xfrm>
          <a:off x="4788479" y="1564264"/>
          <a:ext cx="6120000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626053</xdr:colOff>
      <xdr:row>1</xdr:row>
      <xdr:rowOff>385</xdr:rowOff>
    </xdr:from>
    <xdr:to>
      <xdr:col>10</xdr:col>
      <xdr:colOff>939800</xdr:colOff>
      <xdr:row>3</xdr:row>
      <xdr:rowOff>17607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/>
      </xdr:nvSpPr>
      <xdr:spPr>
        <a:xfrm>
          <a:off x="5540953" y="222635"/>
          <a:ext cx="5774747" cy="4617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r>
            <a:rPr lang="pt-BR" sz="3600" b="1">
              <a:solidFill>
                <a:srgbClr val="616161"/>
              </a:solidFill>
              <a:latin typeface="Montserrat"/>
              <a:ea typeface="Verdana" panose="020B0604030504040204" pitchFamily="34" charset="0"/>
              <a:cs typeface="+mn-cs"/>
            </a:rPr>
            <a:t>Séries Históricas - 1T25</a:t>
          </a:r>
        </a:p>
      </xdr:txBody>
    </xdr:sp>
    <xdr:clientData/>
  </xdr:twoCellAnchor>
  <xdr:twoCellAnchor>
    <xdr:from>
      <xdr:col>1</xdr:col>
      <xdr:colOff>258912</xdr:colOff>
      <xdr:row>8</xdr:row>
      <xdr:rowOff>207356</xdr:rowOff>
    </xdr:from>
    <xdr:to>
      <xdr:col>3</xdr:col>
      <xdr:colOff>133350</xdr:colOff>
      <xdr:row>9</xdr:row>
      <xdr:rowOff>133351</xdr:rowOff>
    </xdr:to>
    <xdr:grpSp>
      <xdr:nvGrpSpPr>
        <xdr:cNvPr id="10" name="Agrupar 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F22F629-EA96-4A2F-B04E-99BA44CA705C}"/>
            </a:ext>
          </a:extLst>
        </xdr:cNvPr>
        <xdr:cNvGrpSpPr/>
      </xdr:nvGrpSpPr>
      <xdr:grpSpPr>
        <a:xfrm>
          <a:off x="1356404" y="2175856"/>
          <a:ext cx="2227113" cy="243495"/>
          <a:chOff x="1592409" y="1686455"/>
          <a:chExt cx="1812825" cy="218940"/>
        </a:xfrm>
      </xdr:grpSpPr>
      <xdr:sp macro="" textlink="">
        <xdr:nvSpPr>
          <xdr:cNvPr id="47" name="CaixaDeTexto 4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00000000-0008-0000-0000-00002F000000}"/>
              </a:ext>
            </a:extLst>
          </xdr:cNvPr>
          <xdr:cNvSpPr txBox="1">
            <a:spLocks/>
          </xdr:cNvSpPr>
        </xdr:nvSpPr>
        <xdr:spPr>
          <a:xfrm>
            <a:off x="1695852" y="1686455"/>
            <a:ext cx="1709382" cy="218940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Balanço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Patrimonial</a:t>
            </a:r>
          </a:p>
        </xdr:txBody>
      </xdr:sp>
      <xdr:sp macro="" textlink="">
        <xdr:nvSpPr>
          <xdr:cNvPr id="9" name="Elipse 8">
            <a:extLst>
              <a:ext uri="{FF2B5EF4-FFF2-40B4-BE49-F238E27FC236}">
                <a16:creationId xmlns:a16="http://schemas.microsoft.com/office/drawing/2014/main" id="{D8D88D9C-04E5-46BD-9F38-A6C4E56A6DD5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258911</xdr:colOff>
      <xdr:row>9</xdr:row>
      <xdr:rowOff>267764</xdr:rowOff>
    </xdr:from>
    <xdr:to>
      <xdr:col>4</xdr:col>
      <xdr:colOff>558801</xdr:colOff>
      <xdr:row>10</xdr:row>
      <xdr:rowOff>257889</xdr:rowOff>
    </xdr:to>
    <xdr:grpSp>
      <xdr:nvGrpSpPr>
        <xdr:cNvPr id="11" name="Agrupar 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592474A-48E3-45D9-AA20-54732125D530}"/>
            </a:ext>
          </a:extLst>
        </xdr:cNvPr>
        <xdr:cNvGrpSpPr/>
      </xdr:nvGrpSpPr>
      <xdr:grpSpPr>
        <a:xfrm>
          <a:off x="1356403" y="2553764"/>
          <a:ext cx="2973240" cy="304450"/>
          <a:chOff x="1592409" y="2072342"/>
          <a:chExt cx="2723853" cy="216000"/>
        </a:xfrm>
      </xdr:grpSpPr>
      <xdr:sp macro="" textlink="">
        <xdr:nvSpPr>
          <xdr:cNvPr id="39" name="CaixaDeTexto 38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1695852" y="2072342"/>
            <a:ext cx="262041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Títulos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Valores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Mobiliários</a:t>
            </a:r>
          </a:p>
        </xdr:txBody>
      </xdr:sp>
      <xdr:sp macro="" textlink="">
        <xdr:nvSpPr>
          <xdr:cNvPr id="33" name="Elipse 32">
            <a:extLst>
              <a:ext uri="{FF2B5EF4-FFF2-40B4-BE49-F238E27FC236}">
                <a16:creationId xmlns:a16="http://schemas.microsoft.com/office/drawing/2014/main" id="{94F99414-5EC4-470C-88F6-D2077F5640B3}"/>
              </a:ext>
            </a:extLst>
          </xdr:cNvPr>
          <xdr:cNvSpPr/>
        </xdr:nvSpPr>
        <xdr:spPr>
          <a:xfrm>
            <a:off x="1592409" y="2143989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</xdr:col>
      <xdr:colOff>258912</xdr:colOff>
      <xdr:row>11</xdr:row>
      <xdr:rowOff>18364</xdr:rowOff>
    </xdr:from>
    <xdr:to>
      <xdr:col>3</xdr:col>
      <xdr:colOff>260350</xdr:colOff>
      <xdr:row>11</xdr:row>
      <xdr:rowOff>275165</xdr:rowOff>
    </xdr:to>
    <xdr:grpSp>
      <xdr:nvGrpSpPr>
        <xdr:cNvPr id="12" name="Agrupar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8FB4FD2-7F96-4358-ACFA-57DD47015A50}"/>
            </a:ext>
          </a:extLst>
        </xdr:cNvPr>
        <xdr:cNvGrpSpPr/>
      </xdr:nvGrpSpPr>
      <xdr:grpSpPr>
        <a:xfrm>
          <a:off x="1356404" y="2939364"/>
          <a:ext cx="2350938" cy="259976"/>
          <a:chOff x="1592409" y="2413370"/>
          <a:chExt cx="2276611" cy="253749"/>
        </a:xfrm>
      </xdr:grpSpPr>
      <xdr:sp macro="" textlink="">
        <xdr:nvSpPr>
          <xdr:cNvPr id="41" name="CaixaDeTexto 40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00000000-0008-0000-0000-000029000000}"/>
              </a:ext>
            </a:extLst>
          </xdr:cNvPr>
          <xdr:cNvSpPr txBox="1"/>
        </xdr:nvSpPr>
        <xdr:spPr>
          <a:xfrm>
            <a:off x="1695851" y="2413370"/>
            <a:ext cx="2173169" cy="25374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Crédito</a:t>
            </a:r>
          </a:p>
        </xdr:txBody>
      </xdr:sp>
      <xdr:sp macro="" textlink="">
        <xdr:nvSpPr>
          <xdr:cNvPr id="34" name="Elipse 33">
            <a:extLst>
              <a:ext uri="{FF2B5EF4-FFF2-40B4-BE49-F238E27FC236}">
                <a16:creationId xmlns:a16="http://schemas.microsoft.com/office/drawing/2014/main" id="{70EE5C07-8AB4-4FCF-BB58-B9A859341CDA}"/>
              </a:ext>
            </a:extLst>
          </xdr:cNvPr>
          <xdr:cNvSpPr/>
        </xdr:nvSpPr>
        <xdr:spPr>
          <a:xfrm>
            <a:off x="1592409" y="2495546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309149</xdr:colOff>
      <xdr:row>7</xdr:row>
      <xdr:rowOff>22592</xdr:rowOff>
    </xdr:from>
    <xdr:to>
      <xdr:col>7</xdr:col>
      <xdr:colOff>901701</xdr:colOff>
      <xdr:row>8</xdr:row>
      <xdr:rowOff>16587</xdr:rowOff>
    </xdr:to>
    <xdr:grpSp>
      <xdr:nvGrpSpPr>
        <xdr:cNvPr id="13" name="Agrupar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E23CC5F-76B3-45FB-9214-55C512B04454}"/>
            </a:ext>
          </a:extLst>
        </xdr:cNvPr>
        <xdr:cNvGrpSpPr/>
      </xdr:nvGrpSpPr>
      <xdr:grpSpPr>
        <a:xfrm>
          <a:off x="5254741" y="1676767"/>
          <a:ext cx="3026718" cy="308320"/>
          <a:chOff x="5418007" y="1662272"/>
          <a:chExt cx="2567705" cy="246026"/>
        </a:xfrm>
      </xdr:grpSpPr>
      <xdr:sp macro="" textlink="">
        <xdr:nvSpPr>
          <xdr:cNvPr id="48" name="CaixaDeTexto 47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 txBox="1">
            <a:spLocks/>
          </xdr:cNvSpPr>
        </xdr:nvSpPr>
        <xdr:spPr>
          <a:xfrm>
            <a:off x="5553941" y="1662272"/>
            <a:ext cx="2431771" cy="24602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Demonstração do Resultado</a:t>
            </a:r>
          </a:p>
        </xdr:txBody>
      </xdr:sp>
      <xdr:sp macro="" textlink="">
        <xdr:nvSpPr>
          <xdr:cNvPr id="51" name="Elipse 50">
            <a:extLst>
              <a:ext uri="{FF2B5EF4-FFF2-40B4-BE49-F238E27FC236}">
                <a16:creationId xmlns:a16="http://schemas.microsoft.com/office/drawing/2014/main" id="{D98EC261-901D-49A3-B017-4CB2D59DFCC7}"/>
              </a:ext>
            </a:extLst>
          </xdr:cNvPr>
          <xdr:cNvSpPr/>
        </xdr:nvSpPr>
        <xdr:spPr>
          <a:xfrm>
            <a:off x="5418007" y="1764387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309148</xdr:colOff>
      <xdr:row>8</xdr:row>
      <xdr:rowOff>59277</xdr:rowOff>
    </xdr:from>
    <xdr:to>
      <xdr:col>8</xdr:col>
      <xdr:colOff>120650</xdr:colOff>
      <xdr:row>10</xdr:row>
      <xdr:rowOff>9525</xdr:rowOff>
    </xdr:to>
    <xdr:grpSp>
      <xdr:nvGrpSpPr>
        <xdr:cNvPr id="14" name="Agrupar 13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5512457-588F-4601-A56C-234939F93BFF}"/>
            </a:ext>
          </a:extLst>
        </xdr:cNvPr>
        <xdr:cNvGrpSpPr/>
      </xdr:nvGrpSpPr>
      <xdr:grpSpPr>
        <a:xfrm>
          <a:off x="5254740" y="2027777"/>
          <a:ext cx="3420418" cy="582073"/>
          <a:chOff x="5418007" y="1998914"/>
          <a:chExt cx="2904035" cy="468000"/>
        </a:xfrm>
      </xdr:grpSpPr>
      <xdr:sp macro="" textlink="">
        <xdr:nvSpPr>
          <xdr:cNvPr id="42" name="CaixaDeTexto 41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 txBox="1"/>
        </xdr:nvSpPr>
        <xdr:spPr>
          <a:xfrm>
            <a:off x="5553942" y="1998914"/>
            <a:ext cx="2768100" cy="468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Rendas de Operações de Crédito e Arrendamento Mercantil</a:t>
            </a:r>
          </a:p>
        </xdr:txBody>
      </xdr:sp>
      <xdr:sp macro="" textlink="">
        <xdr:nvSpPr>
          <xdr:cNvPr id="52" name="Elipse 51">
            <a:extLst>
              <a:ext uri="{FF2B5EF4-FFF2-40B4-BE49-F238E27FC236}">
                <a16:creationId xmlns:a16="http://schemas.microsoft.com/office/drawing/2014/main" id="{C5B21E51-6080-4A6C-91BD-B7FFA6E54CD4}"/>
              </a:ext>
            </a:extLst>
          </xdr:cNvPr>
          <xdr:cNvSpPr/>
        </xdr:nvSpPr>
        <xdr:spPr>
          <a:xfrm>
            <a:off x="5418007" y="219387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5</xdr:col>
      <xdr:colOff>337720</xdr:colOff>
      <xdr:row>10</xdr:row>
      <xdr:rowOff>47203</xdr:rowOff>
    </xdr:from>
    <xdr:to>
      <xdr:col>7</xdr:col>
      <xdr:colOff>482598</xdr:colOff>
      <xdr:row>11</xdr:row>
      <xdr:rowOff>19739</xdr:rowOff>
    </xdr:to>
    <xdr:grpSp>
      <xdr:nvGrpSpPr>
        <xdr:cNvPr id="18" name="Agrupar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60FC9C8-EB6E-4D21-9C6F-629B2D875F6E}"/>
            </a:ext>
          </a:extLst>
        </xdr:cNvPr>
        <xdr:cNvGrpSpPr/>
      </xdr:nvGrpSpPr>
      <xdr:grpSpPr>
        <a:xfrm>
          <a:off x="5276962" y="2653878"/>
          <a:ext cx="2585394" cy="286861"/>
          <a:chOff x="5418007" y="3663184"/>
          <a:chExt cx="2483162" cy="280800"/>
        </a:xfrm>
      </xdr:grpSpPr>
      <xdr:sp macro="" textlink="">
        <xdr:nvSpPr>
          <xdr:cNvPr id="45" name="CaixaDeTexto 44">
            <a:hlinkClick xmlns:r="http://schemas.openxmlformats.org/officeDocument/2006/relationships" r:id="rId7"/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 txBox="1"/>
        </xdr:nvSpPr>
        <xdr:spPr>
          <a:xfrm>
            <a:off x="5553941" y="3663184"/>
            <a:ext cx="2347228" cy="2808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Operações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 Captação</a:t>
            </a:r>
          </a:p>
        </xdr:txBody>
      </xdr:sp>
      <xdr:sp macro="" textlink="">
        <xdr:nvSpPr>
          <xdr:cNvPr id="57" name="Elipse 56">
            <a:extLst>
              <a:ext uri="{FF2B5EF4-FFF2-40B4-BE49-F238E27FC236}">
                <a16:creationId xmlns:a16="http://schemas.microsoft.com/office/drawing/2014/main" id="{DFDC3011-1DAC-45AF-B08F-93E53103786A}"/>
              </a:ext>
            </a:extLst>
          </xdr:cNvPr>
          <xdr:cNvSpPr/>
        </xdr:nvSpPr>
        <xdr:spPr>
          <a:xfrm>
            <a:off x="5418007" y="3790601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337728</xdr:colOff>
      <xdr:row>7</xdr:row>
      <xdr:rowOff>42710</xdr:rowOff>
    </xdr:from>
    <xdr:to>
      <xdr:col>11</xdr:col>
      <xdr:colOff>76201</xdr:colOff>
      <xdr:row>8</xdr:row>
      <xdr:rowOff>36705</xdr:rowOff>
    </xdr:to>
    <xdr:grpSp>
      <xdr:nvGrpSpPr>
        <xdr:cNvPr id="20" name="Agrupar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DF3B487A-022C-481F-98B9-16423B194ED2}"/>
            </a:ext>
          </a:extLst>
        </xdr:cNvPr>
        <xdr:cNvGrpSpPr/>
      </xdr:nvGrpSpPr>
      <xdr:grpSpPr>
        <a:xfrm>
          <a:off x="8885886" y="1696885"/>
          <a:ext cx="2715565" cy="308320"/>
          <a:chOff x="8468613" y="1684169"/>
          <a:chExt cx="1840906" cy="240293"/>
        </a:xfrm>
      </xdr:grpSpPr>
      <xdr:sp macro="" textlink="">
        <xdr:nvSpPr>
          <xdr:cNvPr id="50" name="CaixaDeTexto 49">
            <a:hlinkClick xmlns:r="http://schemas.openxmlformats.org/officeDocument/2006/relationships" r:id="rId8"/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SpPr txBox="1">
            <a:spLocks/>
          </xdr:cNvSpPr>
        </xdr:nvSpPr>
        <xdr:spPr>
          <a:xfrm>
            <a:off x="8580690" y="1684169"/>
            <a:ext cx="172882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Pessoal</a:t>
            </a:r>
          </a:p>
        </xdr:txBody>
      </xdr:sp>
      <xdr:sp macro="" textlink="">
        <xdr:nvSpPr>
          <xdr:cNvPr id="80" name="Elipse 79">
            <a:extLst>
              <a:ext uri="{FF2B5EF4-FFF2-40B4-BE49-F238E27FC236}">
                <a16:creationId xmlns:a16="http://schemas.microsoft.com/office/drawing/2014/main" id="{EFE1F00B-B375-4C21-9194-EC47B92F3570}"/>
              </a:ext>
            </a:extLst>
          </xdr:cNvPr>
          <xdr:cNvSpPr/>
        </xdr:nvSpPr>
        <xdr:spPr>
          <a:xfrm>
            <a:off x="8468613" y="1783728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337727</xdr:colOff>
      <xdr:row>8</xdr:row>
      <xdr:rowOff>160393</xdr:rowOff>
    </xdr:from>
    <xdr:to>
      <xdr:col>21</xdr:col>
      <xdr:colOff>673101</xdr:colOff>
      <xdr:row>9</xdr:row>
      <xdr:rowOff>160739</xdr:rowOff>
    </xdr:to>
    <xdr:grpSp>
      <xdr:nvGrpSpPr>
        <xdr:cNvPr id="21" name="Agrupar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D107639-D583-4775-AE2D-781DD82E922D}"/>
            </a:ext>
          </a:extLst>
        </xdr:cNvPr>
        <xdr:cNvGrpSpPr/>
      </xdr:nvGrpSpPr>
      <xdr:grpSpPr>
        <a:xfrm>
          <a:off x="8885885" y="2132068"/>
          <a:ext cx="10512308" cy="317846"/>
          <a:chOff x="8468613" y="2027212"/>
          <a:chExt cx="7193282" cy="256979"/>
        </a:xfrm>
      </xdr:grpSpPr>
      <xdr:sp macro="" textlink="">
        <xdr:nvSpPr>
          <xdr:cNvPr id="49" name="CaixaDeTexto 48">
            <a:hlinkClick xmlns:r="http://schemas.openxmlformats.org/officeDocument/2006/relationships" r:id="rId9"/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 txBox="1">
            <a:spLocks/>
          </xdr:cNvSpPr>
        </xdr:nvSpPr>
        <xdr:spPr>
          <a:xfrm>
            <a:off x="8580690" y="2027212"/>
            <a:ext cx="7081205" cy="25697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Despesas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Administrativas</a:t>
            </a:r>
          </a:p>
        </xdr:txBody>
      </xdr:sp>
      <xdr:sp macro="" textlink="">
        <xdr:nvSpPr>
          <xdr:cNvPr id="81" name="Elipse 80">
            <a:extLst>
              <a:ext uri="{FF2B5EF4-FFF2-40B4-BE49-F238E27FC236}">
                <a16:creationId xmlns:a16="http://schemas.microsoft.com/office/drawing/2014/main" id="{84CCDB32-2C2B-4C79-9181-B1A17EAB3D21}"/>
              </a:ext>
            </a:extLst>
          </xdr:cNvPr>
          <xdr:cNvSpPr/>
        </xdr:nvSpPr>
        <xdr:spPr>
          <a:xfrm>
            <a:off x="8468613" y="213528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8</xdr:col>
      <xdr:colOff>337724</xdr:colOff>
      <xdr:row>9</xdr:row>
      <xdr:rowOff>231348</xdr:rowOff>
    </xdr:from>
    <xdr:to>
      <xdr:col>11</xdr:col>
      <xdr:colOff>666748</xdr:colOff>
      <xdr:row>11</xdr:row>
      <xdr:rowOff>127006</xdr:rowOff>
    </xdr:to>
    <xdr:grpSp>
      <xdr:nvGrpSpPr>
        <xdr:cNvPr id="23" name="Agrupar 2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E44482D-CBF9-4E7E-85FD-2E5209C397F1}"/>
            </a:ext>
          </a:extLst>
        </xdr:cNvPr>
        <xdr:cNvGrpSpPr/>
      </xdr:nvGrpSpPr>
      <xdr:grpSpPr>
        <a:xfrm>
          <a:off x="8885882" y="2517348"/>
          <a:ext cx="3306116" cy="527483"/>
          <a:chOff x="8468613" y="2648840"/>
          <a:chExt cx="2456223" cy="419266"/>
        </a:xfrm>
      </xdr:grpSpPr>
      <xdr:sp macro="" textlink="">
        <xdr:nvSpPr>
          <xdr:cNvPr id="35" name="CaixaDeTexto 34">
            <a:hlinkClick xmlns:r="http://schemas.openxmlformats.org/officeDocument/2006/relationships" r:id="rId11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SpPr txBox="1">
            <a:spLocks/>
          </xdr:cNvSpPr>
        </xdr:nvSpPr>
        <xdr:spPr>
          <a:xfrm>
            <a:off x="8580691" y="2648840"/>
            <a:ext cx="2344145" cy="41926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Outras Receitas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e Despesas Operacionais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83" name="Elipse 82">
            <a:extLst>
              <a:ext uri="{FF2B5EF4-FFF2-40B4-BE49-F238E27FC236}">
                <a16:creationId xmlns:a16="http://schemas.microsoft.com/office/drawing/2014/main" id="{D4D1EDAF-33E8-47B3-9670-7402EA2AA62B}"/>
              </a:ext>
            </a:extLst>
          </xdr:cNvPr>
          <xdr:cNvSpPr/>
        </xdr:nvSpPr>
        <xdr:spPr>
          <a:xfrm>
            <a:off x="8468613" y="2873035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oneCell">
    <xdr:from>
      <xdr:col>1</xdr:col>
      <xdr:colOff>371475</xdr:colOff>
      <xdr:row>0</xdr:row>
      <xdr:rowOff>19050</xdr:rowOff>
    </xdr:from>
    <xdr:to>
      <xdr:col>2</xdr:col>
      <xdr:colOff>706120</xdr:colOff>
      <xdr:row>4</xdr:row>
      <xdr:rowOff>6985</xdr:rowOff>
    </xdr:to>
    <xdr:pic>
      <xdr:nvPicPr>
        <xdr:cNvPr id="46" name="Imagem 45">
          <a:extLst>
            <a:ext uri="{FF2B5EF4-FFF2-40B4-BE49-F238E27FC236}">
              <a16:creationId xmlns:a16="http://schemas.microsoft.com/office/drawing/2014/main" id="{34E42420-C704-4C1B-B5E0-5DB263C869BA}"/>
            </a:ext>
          </a:extLst>
        </xdr:cNvPr>
        <xdr:cNvPicPr/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9050"/>
          <a:ext cx="1449070" cy="902335"/>
        </a:xfrm>
        <a:prstGeom prst="rect">
          <a:avLst/>
        </a:prstGeom>
      </xdr:spPr>
    </xdr:pic>
    <xdr:clientData/>
  </xdr:twoCellAnchor>
  <xdr:twoCellAnchor>
    <xdr:from>
      <xdr:col>1</xdr:col>
      <xdr:colOff>256092</xdr:colOff>
      <xdr:row>7</xdr:row>
      <xdr:rowOff>148087</xdr:rowOff>
    </xdr:from>
    <xdr:to>
      <xdr:col>4</xdr:col>
      <xdr:colOff>430388</xdr:colOff>
      <xdr:row>8</xdr:row>
      <xdr:rowOff>70554</xdr:rowOff>
    </xdr:to>
    <xdr:grpSp>
      <xdr:nvGrpSpPr>
        <xdr:cNvPr id="2" name="Agrupar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A09E941-6737-46DB-8859-9322D70AECCB}"/>
            </a:ext>
          </a:extLst>
        </xdr:cNvPr>
        <xdr:cNvGrpSpPr/>
      </xdr:nvGrpSpPr>
      <xdr:grpSpPr>
        <a:xfrm>
          <a:off x="1359934" y="1795912"/>
          <a:ext cx="2834946" cy="239967"/>
          <a:chOff x="1592409" y="1686455"/>
          <a:chExt cx="2311892" cy="222207"/>
        </a:xfrm>
      </xdr:grpSpPr>
      <xdr:sp macro="" textlink="">
        <xdr:nvSpPr>
          <xdr:cNvPr id="3" name="CaixaDeTexto 2">
            <a:hlinkClick xmlns:r="http://schemas.openxmlformats.org/officeDocument/2006/relationships" r:id="rId13"/>
            <a:extLst>
              <a:ext uri="{FF2B5EF4-FFF2-40B4-BE49-F238E27FC236}">
                <a16:creationId xmlns:a16="http://schemas.microsoft.com/office/drawing/2014/main" id="{7892B2B7-A9B0-6987-5C84-96056C66B5CC}"/>
              </a:ext>
            </a:extLst>
          </xdr:cNvPr>
          <xdr:cNvSpPr txBox="1">
            <a:spLocks/>
          </xdr:cNvSpPr>
        </xdr:nvSpPr>
        <xdr:spPr>
          <a:xfrm>
            <a:off x="1695852" y="1686455"/>
            <a:ext cx="2208449" cy="222207"/>
          </a:xfrm>
          <a:prstGeom prst="rect">
            <a:avLst/>
          </a:prstGeom>
          <a:noFill/>
          <a:ln w="9525" cmpd="sng"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no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Balanço</a:t>
            </a:r>
            <a:r>
              <a:rPr lang="pt-BR" sz="1400" b="1">
                <a:solidFill>
                  <a:schemeClr val="accent1">
                    <a:lumMod val="75000"/>
                  </a:schemeClr>
                </a:solidFill>
                <a:latin typeface="Montserrat"/>
                <a:ea typeface="Verdana" panose="020B0604030504040204" pitchFamily="34" charset="0"/>
              </a:rPr>
              <a:t> </a:t>
            </a:r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Patrimonial 4.966</a:t>
            </a:r>
          </a:p>
        </xdr:txBody>
      </xdr:sp>
      <xdr:sp macro="" textlink="">
        <xdr:nvSpPr>
          <xdr:cNvPr id="5" name="Elipse 4">
            <a:extLst>
              <a:ext uri="{FF2B5EF4-FFF2-40B4-BE49-F238E27FC236}">
                <a16:creationId xmlns:a16="http://schemas.microsoft.com/office/drawing/2014/main" id="{BEF85643-4C6E-CD30-E257-4AB3E80B7B99}"/>
              </a:ext>
            </a:extLst>
          </xdr:cNvPr>
          <xdr:cNvSpPr/>
        </xdr:nvSpPr>
        <xdr:spPr>
          <a:xfrm>
            <a:off x="1592409" y="1783773"/>
            <a:ext cx="54000" cy="54000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12</xdr:col>
      <xdr:colOff>62296</xdr:colOff>
      <xdr:row>7</xdr:row>
      <xdr:rowOff>187257</xdr:rowOff>
    </xdr:from>
    <xdr:to>
      <xdr:col>17</xdr:col>
      <xdr:colOff>354646</xdr:colOff>
      <xdr:row>9</xdr:row>
      <xdr:rowOff>22157</xdr:rowOff>
    </xdr:to>
    <xdr:grpSp>
      <xdr:nvGrpSpPr>
        <xdr:cNvPr id="6" name="Agrupar 42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BF047FB0-17ED-4D4E-AC79-3F1A894A9F84}"/>
            </a:ext>
          </a:extLst>
        </xdr:cNvPr>
        <xdr:cNvGrpSpPr>
          <a:grpSpLocks/>
        </xdr:cNvGrpSpPr>
      </xdr:nvGrpSpPr>
      <xdr:grpSpPr bwMode="auto">
        <a:xfrm>
          <a:off x="12310388" y="1835082"/>
          <a:ext cx="3884333" cy="473075"/>
          <a:chOff x="8468613" y="1684169"/>
          <a:chExt cx="1840906" cy="240293"/>
        </a:xfrm>
      </xdr:grpSpPr>
      <xdr:sp macro="" textlink="">
        <xdr:nvSpPr>
          <xdr:cNvPr id="7" name="CaixaDeTexto 43">
            <a:extLst>
              <a:ext uri="{FF2B5EF4-FFF2-40B4-BE49-F238E27FC236}">
                <a16:creationId xmlns:a16="http://schemas.microsoft.com/office/drawing/2014/main" id="{5B691B12-E2C4-2724-48C6-A74E83F9D46E}"/>
              </a:ext>
            </a:extLst>
          </xdr:cNvPr>
          <xdr:cNvSpPr txBox="1"/>
        </xdr:nvSpPr>
        <xdr:spPr>
          <a:xfrm>
            <a:off x="8581900" y="1684169"/>
            <a:ext cx="172761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Indicadores</a:t>
            </a:r>
          </a:p>
        </xdr:txBody>
      </xdr:sp>
      <xdr:sp macro="" textlink="">
        <xdr:nvSpPr>
          <xdr:cNvPr id="15" name="Elipse 52">
            <a:hlinkClick xmlns:r="http://schemas.openxmlformats.org/officeDocument/2006/relationships" r:id="rId15"/>
            <a:extLst>
              <a:ext uri="{FF2B5EF4-FFF2-40B4-BE49-F238E27FC236}">
                <a16:creationId xmlns:a16="http://schemas.microsoft.com/office/drawing/2014/main" id="{6AB3932A-ABC1-6C23-6A8F-554DD108EC3F}"/>
              </a:ext>
            </a:extLst>
          </xdr:cNvPr>
          <xdr:cNvSpPr/>
        </xdr:nvSpPr>
        <xdr:spPr>
          <a:xfrm>
            <a:off x="8468613" y="1785092"/>
            <a:ext cx="51923" cy="52864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18</xdr:col>
      <xdr:colOff>110856</xdr:colOff>
      <xdr:row>9</xdr:row>
      <xdr:rowOff>149157</xdr:rowOff>
    </xdr:from>
    <xdr:to>
      <xdr:col>23</xdr:col>
      <xdr:colOff>358755</xdr:colOff>
      <xdr:row>10</xdr:row>
      <xdr:rowOff>276453</xdr:rowOff>
    </xdr:to>
    <xdr:grpSp>
      <xdr:nvGrpSpPr>
        <xdr:cNvPr id="16" name="Agrupar 57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57AE339D-5DB3-421E-AFC7-0A18937C0DA4}"/>
            </a:ext>
          </a:extLst>
        </xdr:cNvPr>
        <xdr:cNvGrpSpPr>
          <a:grpSpLocks/>
        </xdr:cNvGrpSpPr>
      </xdr:nvGrpSpPr>
      <xdr:grpSpPr bwMode="auto">
        <a:xfrm>
          <a:off x="16670598" y="2431982"/>
          <a:ext cx="3846232" cy="444796"/>
          <a:chOff x="8468613" y="1684169"/>
          <a:chExt cx="1840906" cy="240293"/>
        </a:xfrm>
      </xdr:grpSpPr>
      <xdr:sp macro="" textlink="">
        <xdr:nvSpPr>
          <xdr:cNvPr id="17" name="CaixaDeTexto 58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BA21BBDE-5FDB-1660-E530-B4AEC1568767}"/>
              </a:ext>
            </a:extLst>
          </xdr:cNvPr>
          <xdr:cNvSpPr txBox="1"/>
        </xdr:nvSpPr>
        <xdr:spPr>
          <a:xfrm>
            <a:off x="8579067" y="1684169"/>
            <a:ext cx="1730452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Marketplace</a:t>
            </a:r>
          </a:p>
        </xdr:txBody>
      </xdr:sp>
      <xdr:sp macro="" textlink="">
        <xdr:nvSpPr>
          <xdr:cNvPr id="19" name="Elipse 59">
            <a:extLst>
              <a:ext uri="{FF2B5EF4-FFF2-40B4-BE49-F238E27FC236}">
                <a16:creationId xmlns:a16="http://schemas.microsoft.com/office/drawing/2014/main" id="{D824F499-0EC9-8E82-76F6-84C7BF891A62}"/>
              </a:ext>
            </a:extLst>
          </xdr:cNvPr>
          <xdr:cNvSpPr/>
        </xdr:nvSpPr>
        <xdr:spPr>
          <a:xfrm>
            <a:off x="8468613" y="1782248"/>
            <a:ext cx="55227" cy="53943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twoCellAnchor>
    <xdr:from>
      <xdr:col>18</xdr:col>
      <xdr:colOff>110856</xdr:colOff>
      <xdr:row>7</xdr:row>
      <xdr:rowOff>187257</xdr:rowOff>
    </xdr:from>
    <xdr:to>
      <xdr:col>23</xdr:col>
      <xdr:colOff>358755</xdr:colOff>
      <xdr:row>9</xdr:row>
      <xdr:rowOff>22157</xdr:rowOff>
    </xdr:to>
    <xdr:grpSp>
      <xdr:nvGrpSpPr>
        <xdr:cNvPr id="22" name="Agrupar 60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331ED6C7-508A-4AB3-A079-12A4C5EE106F}"/>
            </a:ext>
          </a:extLst>
        </xdr:cNvPr>
        <xdr:cNvGrpSpPr>
          <a:grpSpLocks/>
        </xdr:cNvGrpSpPr>
      </xdr:nvGrpSpPr>
      <xdr:grpSpPr bwMode="auto">
        <a:xfrm>
          <a:off x="16670598" y="1835082"/>
          <a:ext cx="3846232" cy="473075"/>
          <a:chOff x="8468613" y="1684169"/>
          <a:chExt cx="1840906" cy="240293"/>
        </a:xfrm>
      </xdr:grpSpPr>
      <xdr:sp macro="" textlink="">
        <xdr:nvSpPr>
          <xdr:cNvPr id="24" name="CaixaDeTexto 61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FF8A8A47-80A3-803D-1EBA-4C47D2794AEA}"/>
              </a:ext>
            </a:extLst>
          </xdr:cNvPr>
          <xdr:cNvSpPr txBox="1"/>
        </xdr:nvSpPr>
        <xdr:spPr>
          <a:xfrm>
            <a:off x="8579344" y="1684169"/>
            <a:ext cx="1730175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Métricas</a:t>
            </a:r>
            <a:r>
              <a:rPr lang="pt-BR" sz="1400" b="1" baseline="0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 de Crédito</a:t>
            </a:r>
            <a:endParaRPr lang="pt-BR" sz="1400" b="1">
              <a:solidFill>
                <a:srgbClr val="616161"/>
              </a:solidFill>
              <a:latin typeface="Montserrat"/>
              <a:ea typeface="Verdana" panose="020B0604030504040204" pitchFamily="34" charset="0"/>
            </a:endParaRPr>
          </a:p>
        </xdr:txBody>
      </xdr:sp>
      <xdr:sp macro="" textlink="">
        <xdr:nvSpPr>
          <xdr:cNvPr id="27" name="Elipse 62">
            <a:extLst>
              <a:ext uri="{FF2B5EF4-FFF2-40B4-BE49-F238E27FC236}">
                <a16:creationId xmlns:a16="http://schemas.microsoft.com/office/drawing/2014/main" id="{63313EA9-8C4B-E18A-192D-FD2A367606CA}"/>
              </a:ext>
            </a:extLst>
          </xdr:cNvPr>
          <xdr:cNvSpPr/>
        </xdr:nvSpPr>
        <xdr:spPr>
          <a:xfrm>
            <a:off x="8468613" y="1785092"/>
            <a:ext cx="55366" cy="52864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  <xdr:oneCellAnchor>
    <xdr:from>
      <xdr:col>14</xdr:col>
      <xdr:colOff>629823</xdr:colOff>
      <xdr:row>4</xdr:row>
      <xdr:rowOff>179917</xdr:rowOff>
    </xdr:from>
    <xdr:ext cx="2135822" cy="311175"/>
    <xdr:sp macro="" textlink="">
      <xdr:nvSpPr>
        <xdr:cNvPr id="28" name="CaixaDeTexto 63">
          <a:extLst>
            <a:ext uri="{FF2B5EF4-FFF2-40B4-BE49-F238E27FC236}">
              <a16:creationId xmlns:a16="http://schemas.microsoft.com/office/drawing/2014/main" id="{96AD5D9F-5A39-40C8-927A-64738BF68A21}"/>
            </a:ext>
          </a:extLst>
        </xdr:cNvPr>
        <xdr:cNvSpPr txBox="1"/>
      </xdr:nvSpPr>
      <xdr:spPr>
        <a:xfrm>
          <a:off x="14314073" y="1068917"/>
          <a:ext cx="2135822" cy="311175"/>
        </a:xfrm>
        <a:prstGeom prst="rect">
          <a:avLst/>
        </a:prstGeom>
        <a:solidFill>
          <a:srgbClr val="616161"/>
        </a:solidFill>
        <a:ln w="9525" cmpd="sng">
          <a:noFill/>
        </a:ln>
        <a:effectLst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pAutoFit/>
        </a:bodyPr>
        <a:lstStyle/>
        <a:p>
          <a:pPr marL="0" indent="0" algn="ctr"/>
          <a:r>
            <a:rPr lang="pt-BR" sz="1400" b="1" i="1" u="none">
              <a:solidFill>
                <a:schemeClr val="bg1"/>
              </a:solidFill>
              <a:latin typeface="Montserrat"/>
              <a:ea typeface="Verdana" panose="020B0604030504040204" pitchFamily="34" charset="0"/>
              <a:cs typeface="+mn-cs"/>
            </a:rPr>
            <a:t>KPIs</a:t>
          </a:r>
        </a:p>
      </xdr:txBody>
    </xdr:sp>
    <xdr:clientData/>
  </xdr:oneCellAnchor>
  <xdr:twoCellAnchor>
    <xdr:from>
      <xdr:col>11</xdr:col>
      <xdr:colOff>571501</xdr:colOff>
      <xdr:row>6</xdr:row>
      <xdr:rowOff>206465</xdr:rowOff>
    </xdr:from>
    <xdr:to>
      <xdr:col>22</xdr:col>
      <xdr:colOff>445304</xdr:colOff>
      <xdr:row>6</xdr:row>
      <xdr:rowOff>206465</xdr:rowOff>
    </xdr:to>
    <xdr:cxnSp macro="">
      <xdr:nvCxnSpPr>
        <xdr:cNvPr id="32" name="Conector reto 64">
          <a:extLst>
            <a:ext uri="{FF2B5EF4-FFF2-40B4-BE49-F238E27FC236}">
              <a16:creationId xmlns:a16="http://schemas.microsoft.com/office/drawing/2014/main" id="{06BC8D0A-D023-46D4-BE5F-F979F2CBBF06}"/>
            </a:ext>
          </a:extLst>
        </xdr:cNvPr>
        <xdr:cNvCxnSpPr/>
      </xdr:nvCxnSpPr>
      <xdr:spPr>
        <a:xfrm>
          <a:off x="12096751" y="1539965"/>
          <a:ext cx="7790136" cy="0"/>
        </a:xfrm>
        <a:prstGeom prst="line">
          <a:avLst/>
        </a:prstGeom>
        <a:ln w="19050">
          <a:solidFill>
            <a:srgbClr val="00C5FF"/>
          </a:solidFill>
        </a:ln>
        <a:effectLst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62296</xdr:colOff>
      <xdr:row>9</xdr:row>
      <xdr:rowOff>168207</xdr:rowOff>
    </xdr:from>
    <xdr:to>
      <xdr:col>17</xdr:col>
      <xdr:colOff>354646</xdr:colOff>
      <xdr:row>10</xdr:row>
      <xdr:rowOff>295503</xdr:rowOff>
    </xdr:to>
    <xdr:grpSp>
      <xdr:nvGrpSpPr>
        <xdr:cNvPr id="36" name="Agrupar 65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51CD1BDE-F1BB-4237-B17A-FB8E34AA589C}"/>
            </a:ext>
          </a:extLst>
        </xdr:cNvPr>
        <xdr:cNvGrpSpPr>
          <a:grpSpLocks/>
        </xdr:cNvGrpSpPr>
      </xdr:nvGrpSpPr>
      <xdr:grpSpPr bwMode="auto">
        <a:xfrm>
          <a:off x="12310388" y="2451032"/>
          <a:ext cx="3884333" cy="444796"/>
          <a:chOff x="8468613" y="1684169"/>
          <a:chExt cx="1840906" cy="240293"/>
        </a:xfrm>
      </xdr:grpSpPr>
      <xdr:sp macro="" textlink="">
        <xdr:nvSpPr>
          <xdr:cNvPr id="37" name="CaixaDeTexto 66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EE673192-9E1E-0177-DDFB-4086E66B7E52}"/>
              </a:ext>
            </a:extLst>
          </xdr:cNvPr>
          <xdr:cNvSpPr txBox="1"/>
        </xdr:nvSpPr>
        <xdr:spPr>
          <a:xfrm>
            <a:off x="8581900" y="1684169"/>
            <a:ext cx="1727619" cy="2402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pAutoFit/>
          </a:bodyPr>
          <a:lstStyle/>
          <a:p>
            <a:r>
              <a:rPr lang="pt-BR" sz="1400" b="1">
                <a:solidFill>
                  <a:srgbClr val="616161"/>
                </a:solidFill>
                <a:latin typeface="Montserrat"/>
                <a:ea typeface="Verdana" panose="020B0604030504040204" pitchFamily="34" charset="0"/>
              </a:rPr>
              <a:t>Bridge ROE</a:t>
            </a:r>
          </a:p>
        </xdr:txBody>
      </xdr:sp>
      <xdr:sp macro="" textlink="">
        <xdr:nvSpPr>
          <xdr:cNvPr id="38" name="Elipse 67">
            <a:extLst>
              <a:ext uri="{FF2B5EF4-FFF2-40B4-BE49-F238E27FC236}">
                <a16:creationId xmlns:a16="http://schemas.microsoft.com/office/drawing/2014/main" id="{9267E092-2E72-E284-A0E2-9D5A9FC7BB6C}"/>
              </a:ext>
            </a:extLst>
          </xdr:cNvPr>
          <xdr:cNvSpPr/>
        </xdr:nvSpPr>
        <xdr:spPr>
          <a:xfrm>
            <a:off x="8468613" y="1782248"/>
            <a:ext cx="51923" cy="53943"/>
          </a:xfrm>
          <a:prstGeom prst="ellipse">
            <a:avLst/>
          </a:prstGeom>
          <a:solidFill>
            <a:srgbClr val="00C5FF"/>
          </a:solidFill>
          <a:ln w="19050">
            <a:solidFill>
              <a:srgbClr val="00C5FF"/>
            </a:solidFill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endParaRPr lang="en-US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1804707</xdr:colOff>
      <xdr:row>3</xdr:row>
      <xdr:rowOff>118222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C9B787B-CEEF-41BF-A3F6-D67190248E3E}"/>
            </a:ext>
          </a:extLst>
        </xdr:cNvPr>
        <xdr:cNvSpPr txBox="1"/>
      </xdr:nvSpPr>
      <xdr:spPr>
        <a:xfrm>
          <a:off x="1909482" y="50874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63504</xdr:colOff>
      <xdr:row>0</xdr:row>
      <xdr:rowOff>49392</xdr:rowOff>
    </xdr:from>
    <xdr:to>
      <xdr:col>1</xdr:col>
      <xdr:colOff>1333280</xdr:colOff>
      <xdr:row>4</xdr:row>
      <xdr:rowOff>189727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61B1CA3-CE99-4F22-99EA-EE4FFFA7BB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4" y="49392"/>
          <a:ext cx="1458159" cy="9023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1128432</xdr:colOff>
      <xdr:row>2</xdr:row>
      <xdr:rowOff>127747</xdr:rowOff>
    </xdr:from>
    <xdr:to>
      <xdr:col>1</xdr:col>
      <xdr:colOff>1933222</xdr:colOff>
      <xdr:row>3</xdr:row>
      <xdr:rowOff>119944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DD013A-3E88-4DD5-A823-AB9AEE226C52}"/>
            </a:ext>
          </a:extLst>
        </xdr:cNvPr>
        <xdr:cNvSpPr txBox="1"/>
      </xdr:nvSpPr>
      <xdr:spPr>
        <a:xfrm>
          <a:off x="1318932" y="508747"/>
          <a:ext cx="804790" cy="1826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  <a:latin typeface="Montserrat"/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0</xdr:rowOff>
    </xdr:from>
    <xdr:to>
      <xdr:col>1</xdr:col>
      <xdr:colOff>1325805</xdr:colOff>
      <xdr:row>4</xdr:row>
      <xdr:rowOff>140335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CB6D6B7-5F10-4AC4-A6E4-2ED7A7FE3C7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0"/>
          <a:ext cx="1450751" cy="902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1113304</xdr:colOff>
      <xdr:row>2</xdr:row>
      <xdr:rowOff>146797</xdr:rowOff>
    </xdr:from>
    <xdr:to>
      <xdr:col>1</xdr:col>
      <xdr:colOff>1789579</xdr:colOff>
      <xdr:row>3</xdr:row>
      <xdr:rowOff>137272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294279" y="527797"/>
          <a:ext cx="676275" cy="180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44823</xdr:colOff>
      <xdr:row>0</xdr:row>
      <xdr:rowOff>0</xdr:rowOff>
    </xdr:from>
    <xdr:to>
      <xdr:col>1</xdr:col>
      <xdr:colOff>1314599</xdr:colOff>
      <xdr:row>5</xdr:row>
      <xdr:rowOff>12214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F22D28B-DACC-4A0D-A4E3-80149387CF3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823" y="0"/>
          <a:ext cx="1449070" cy="9023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1079500</xdr:colOff>
      <xdr:row>2</xdr:row>
      <xdr:rowOff>137584</xdr:rowOff>
    </xdr:from>
    <xdr:to>
      <xdr:col>1</xdr:col>
      <xdr:colOff>1755775</xdr:colOff>
      <xdr:row>3</xdr:row>
      <xdr:rowOff>99484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259417" y="518584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21168</xdr:colOff>
      <xdr:row>0</xdr:row>
      <xdr:rowOff>21168</xdr:rowOff>
    </xdr:from>
    <xdr:to>
      <xdr:col>1</xdr:col>
      <xdr:colOff>1287146</xdr:colOff>
      <xdr:row>4</xdr:row>
      <xdr:rowOff>164678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8D19B43-E064-4024-8042-FB1B8AAFC00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68" y="21168"/>
          <a:ext cx="1449070" cy="9023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2</xdr:row>
      <xdr:rowOff>169334</xdr:rowOff>
    </xdr:from>
    <xdr:to>
      <xdr:col>35</xdr:col>
      <xdr:colOff>0</xdr:colOff>
      <xdr:row>3</xdr:row>
      <xdr:rowOff>131234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1322917" y="550334"/>
          <a:ext cx="5639858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12886</xdr:colOff>
      <xdr:row>0</xdr:row>
      <xdr:rowOff>11205</xdr:rowOff>
    </xdr:from>
    <xdr:to>
      <xdr:col>1</xdr:col>
      <xdr:colOff>1289012</xdr:colOff>
      <xdr:row>4</xdr:row>
      <xdr:rowOff>151540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4891D4A1-178E-4BFA-A55B-396143E5D00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86" y="11205"/>
          <a:ext cx="1450751" cy="9023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1100666</xdr:colOff>
      <xdr:row>2</xdr:row>
      <xdr:rowOff>127000</xdr:rowOff>
    </xdr:from>
    <xdr:to>
      <xdr:col>1</xdr:col>
      <xdr:colOff>1776941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SpPr txBox="1"/>
      </xdr:nvSpPr>
      <xdr:spPr>
        <a:xfrm>
          <a:off x="1280583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40967</xdr:colOff>
      <xdr:row>0</xdr:row>
      <xdr:rowOff>40968</xdr:rowOff>
    </xdr:from>
    <xdr:to>
      <xdr:col>1</xdr:col>
      <xdr:colOff>1305682</xdr:colOff>
      <xdr:row>4</xdr:row>
      <xdr:rowOff>164916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C38D59BD-7F59-4B9A-AB68-49549B12C68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67" y="40968"/>
          <a:ext cx="1449070" cy="9023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1121834</xdr:colOff>
      <xdr:row>2</xdr:row>
      <xdr:rowOff>148167</xdr:rowOff>
    </xdr:from>
    <xdr:to>
      <xdr:col>1</xdr:col>
      <xdr:colOff>1798109</xdr:colOff>
      <xdr:row>3</xdr:row>
      <xdr:rowOff>110067</xdr:rowOff>
    </xdr:to>
    <xdr:sp macro="" textlink="">
      <xdr:nvSpPr>
        <xdr:cNvPr id="2" name="CaixaDeTexto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FB871C-F197-4F35-A67F-E970AC2DAD67}"/>
            </a:ext>
          </a:extLst>
        </xdr:cNvPr>
        <xdr:cNvSpPr txBox="1"/>
      </xdr:nvSpPr>
      <xdr:spPr>
        <a:xfrm>
          <a:off x="13028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33133</xdr:colOff>
      <xdr:row>0</xdr:row>
      <xdr:rowOff>24849</xdr:rowOff>
    </xdr:from>
    <xdr:to>
      <xdr:col>1</xdr:col>
      <xdr:colOff>1306336</xdr:colOff>
      <xdr:row>4</xdr:row>
      <xdr:rowOff>158834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209AC1A-6F1B-46F2-97E6-CADFA78D8FD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33" y="24849"/>
          <a:ext cx="1447828" cy="9023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1096434</xdr:colOff>
      <xdr:row>2</xdr:row>
      <xdr:rowOff>148167</xdr:rowOff>
    </xdr:from>
    <xdr:to>
      <xdr:col>1</xdr:col>
      <xdr:colOff>1772709</xdr:colOff>
      <xdr:row>3</xdr:row>
      <xdr:rowOff>110067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 txBox="1"/>
      </xdr:nvSpPr>
      <xdr:spPr>
        <a:xfrm>
          <a:off x="1277409" y="529167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57977</xdr:colOff>
      <xdr:row>0</xdr:row>
      <xdr:rowOff>41413</xdr:rowOff>
    </xdr:from>
    <xdr:to>
      <xdr:col>1</xdr:col>
      <xdr:colOff>1324830</xdr:colOff>
      <xdr:row>4</xdr:row>
      <xdr:rowOff>181748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A3E3703C-BF64-48AB-B05D-C058E1F1CE0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7" y="41413"/>
          <a:ext cx="1449070" cy="9023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2</xdr:row>
      <xdr:rowOff>127000</xdr:rowOff>
    </xdr:from>
    <xdr:to>
      <xdr:col>1</xdr:col>
      <xdr:colOff>1808692</xdr:colOff>
      <xdr:row>3</xdr:row>
      <xdr:rowOff>88900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 txBox="1"/>
      </xdr:nvSpPr>
      <xdr:spPr>
        <a:xfrm>
          <a:off x="1312334" y="50800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56029</xdr:colOff>
      <xdr:row>0</xdr:row>
      <xdr:rowOff>11206</xdr:rowOff>
    </xdr:from>
    <xdr:to>
      <xdr:col>1</xdr:col>
      <xdr:colOff>1325805</xdr:colOff>
      <xdr:row>4</xdr:row>
      <xdr:rowOff>151541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FCB9E8B1-BCB1-4A3D-9404-314B92A16C6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29" y="11206"/>
          <a:ext cx="1449070" cy="9023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1058334</xdr:colOff>
      <xdr:row>2</xdr:row>
      <xdr:rowOff>158750</xdr:rowOff>
    </xdr:from>
    <xdr:to>
      <xdr:col>1</xdr:col>
      <xdr:colOff>1734609</xdr:colOff>
      <xdr:row>3</xdr:row>
      <xdr:rowOff>120650</xdr:rowOff>
    </xdr:to>
    <xdr:sp macro="" textlink="">
      <xdr:nvSpPr>
        <xdr:cNvPr id="3" name="CaixaDeTexto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 txBox="1"/>
      </xdr:nvSpPr>
      <xdr:spPr>
        <a:xfrm>
          <a:off x="1238251" y="539750"/>
          <a:ext cx="676275" cy="152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33618</xdr:colOff>
      <xdr:row>0</xdr:row>
      <xdr:rowOff>0</xdr:rowOff>
    </xdr:from>
    <xdr:to>
      <xdr:col>1</xdr:col>
      <xdr:colOff>1303394</xdr:colOff>
      <xdr:row>4</xdr:row>
      <xdr:rowOff>140335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BFCB87A-4428-4BCA-850C-792B2ACFBA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0"/>
          <a:ext cx="1449070" cy="9023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850141</xdr:colOff>
      <xdr:row>3</xdr:row>
      <xdr:rowOff>63179</xdr:rowOff>
    </xdr:from>
    <xdr:to>
      <xdr:col>1</xdr:col>
      <xdr:colOff>1496131</xdr:colOff>
      <xdr:row>4</xdr:row>
      <xdr:rowOff>70202</xdr:rowOff>
    </xdr:to>
    <xdr:sp macro="" textlink="">
      <xdr:nvSpPr>
        <xdr:cNvPr id="2" name="CaixaDeTexto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8CCF305-650A-49C0-82FC-16A26FAE0071}"/>
            </a:ext>
          </a:extLst>
        </xdr:cNvPr>
        <xdr:cNvSpPr txBox="1"/>
      </xdr:nvSpPr>
      <xdr:spPr>
        <a:xfrm>
          <a:off x="1027941" y="615629"/>
          <a:ext cx="645990" cy="1911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50606</xdr:colOff>
      <xdr:row>0</xdr:row>
      <xdr:rowOff>65368</xdr:rowOff>
    </xdr:from>
    <xdr:to>
      <xdr:col>1</xdr:col>
      <xdr:colOff>944032</xdr:colOff>
      <xdr:row>4</xdr:row>
      <xdr:rowOff>125133</xdr:rowOff>
    </xdr:to>
    <xdr:pic>
      <xdr:nvPicPr>
        <xdr:cNvPr id="3" name="Imagem 9">
          <a:extLst>
            <a:ext uri="{FF2B5EF4-FFF2-40B4-BE49-F238E27FC236}">
              <a16:creationId xmlns:a16="http://schemas.microsoft.com/office/drawing/2014/main" id="{DD2C5A63-811D-4D3F-B36F-1EBEBB78A9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06" y="65368"/>
          <a:ext cx="1080751" cy="777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733724</xdr:colOff>
      <xdr:row>2</xdr:row>
      <xdr:rowOff>94930</xdr:rowOff>
    </xdr:from>
    <xdr:to>
      <xdr:col>12</xdr:col>
      <xdr:colOff>733724</xdr:colOff>
      <xdr:row>3</xdr:row>
      <xdr:rowOff>68093</xdr:rowOff>
    </xdr:to>
    <xdr:sp macro="" textlink="">
      <xdr:nvSpPr>
        <xdr:cNvPr id="4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2AC3E2E-F9EF-4EF6-AD3B-C655459595AD}"/>
            </a:ext>
          </a:extLst>
        </xdr:cNvPr>
        <xdr:cNvSpPr txBox="1"/>
      </xdr:nvSpPr>
      <xdr:spPr>
        <a:xfrm>
          <a:off x="107349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13</xdr:col>
      <xdr:colOff>733724</xdr:colOff>
      <xdr:row>2</xdr:row>
      <xdr:rowOff>94930</xdr:rowOff>
    </xdr:from>
    <xdr:to>
      <xdr:col>13</xdr:col>
      <xdr:colOff>733724</xdr:colOff>
      <xdr:row>3</xdr:row>
      <xdr:rowOff>68093</xdr:rowOff>
    </xdr:to>
    <xdr:sp macro="" textlink="">
      <xdr:nvSpPr>
        <xdr:cNvPr id="5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D9C716F-0BF2-4BD3-9652-2ACE2D0FA406}"/>
            </a:ext>
          </a:extLst>
        </xdr:cNvPr>
        <xdr:cNvSpPr txBox="1"/>
      </xdr:nvSpPr>
      <xdr:spPr>
        <a:xfrm>
          <a:off x="115350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14</xdr:col>
      <xdr:colOff>733724</xdr:colOff>
      <xdr:row>2</xdr:row>
      <xdr:rowOff>94930</xdr:rowOff>
    </xdr:from>
    <xdr:to>
      <xdr:col>14</xdr:col>
      <xdr:colOff>733724</xdr:colOff>
      <xdr:row>3</xdr:row>
      <xdr:rowOff>68093</xdr:rowOff>
    </xdr:to>
    <xdr:sp macro="" textlink="">
      <xdr:nvSpPr>
        <xdr:cNvPr id="6" name="CaixaDeTexto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029EED-995E-41DC-9975-E9A5A2EE236F}"/>
            </a:ext>
          </a:extLst>
        </xdr:cNvPr>
        <xdr:cNvSpPr txBox="1"/>
      </xdr:nvSpPr>
      <xdr:spPr>
        <a:xfrm>
          <a:off x="123351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15</xdr:col>
      <xdr:colOff>733724</xdr:colOff>
      <xdr:row>2</xdr:row>
      <xdr:rowOff>94930</xdr:rowOff>
    </xdr:from>
    <xdr:to>
      <xdr:col>15</xdr:col>
      <xdr:colOff>733724</xdr:colOff>
      <xdr:row>3</xdr:row>
      <xdr:rowOff>68093</xdr:rowOff>
    </xdr:to>
    <xdr:sp macro="" textlink="">
      <xdr:nvSpPr>
        <xdr:cNvPr id="7" name="CaixaDeTexto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099E1A4-67D7-49EC-B8DA-55E66987E5C0}"/>
            </a:ext>
          </a:extLst>
        </xdr:cNvPr>
        <xdr:cNvSpPr txBox="1"/>
      </xdr:nvSpPr>
      <xdr:spPr>
        <a:xfrm>
          <a:off x="131352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16</xdr:col>
      <xdr:colOff>733724</xdr:colOff>
      <xdr:row>2</xdr:row>
      <xdr:rowOff>94930</xdr:rowOff>
    </xdr:from>
    <xdr:to>
      <xdr:col>16</xdr:col>
      <xdr:colOff>733724</xdr:colOff>
      <xdr:row>3</xdr:row>
      <xdr:rowOff>68093</xdr:rowOff>
    </xdr:to>
    <xdr:sp macro="" textlink="">
      <xdr:nvSpPr>
        <xdr:cNvPr id="8" name="CaixaDeText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E00D263-C882-408B-A9C8-DFFDAD6BE829}"/>
            </a:ext>
          </a:extLst>
        </xdr:cNvPr>
        <xdr:cNvSpPr txBox="1"/>
      </xdr:nvSpPr>
      <xdr:spPr>
        <a:xfrm>
          <a:off x="139353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17</xdr:col>
      <xdr:colOff>733724</xdr:colOff>
      <xdr:row>2</xdr:row>
      <xdr:rowOff>94930</xdr:rowOff>
    </xdr:from>
    <xdr:to>
      <xdr:col>17</xdr:col>
      <xdr:colOff>733724</xdr:colOff>
      <xdr:row>3</xdr:row>
      <xdr:rowOff>68093</xdr:rowOff>
    </xdr:to>
    <xdr:sp macro="" textlink="">
      <xdr:nvSpPr>
        <xdr:cNvPr id="9" name="CaixaDeTexto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D4D02E-E0EA-4681-AFD4-9213514228DA}"/>
            </a:ext>
          </a:extLst>
        </xdr:cNvPr>
        <xdr:cNvSpPr txBox="1"/>
      </xdr:nvSpPr>
      <xdr:spPr>
        <a:xfrm>
          <a:off x="147354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18</xdr:col>
      <xdr:colOff>733724</xdr:colOff>
      <xdr:row>2</xdr:row>
      <xdr:rowOff>94930</xdr:rowOff>
    </xdr:from>
    <xdr:to>
      <xdr:col>18</xdr:col>
      <xdr:colOff>733724</xdr:colOff>
      <xdr:row>3</xdr:row>
      <xdr:rowOff>68093</xdr:rowOff>
    </xdr:to>
    <xdr:sp macro="" textlink="">
      <xdr:nvSpPr>
        <xdr:cNvPr id="10" name="CaixaDeTexto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B378973-06A5-41EE-9C57-FFC7F41453F8}"/>
            </a:ext>
          </a:extLst>
        </xdr:cNvPr>
        <xdr:cNvSpPr txBox="1"/>
      </xdr:nvSpPr>
      <xdr:spPr>
        <a:xfrm>
          <a:off x="155355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19</xdr:col>
      <xdr:colOff>733724</xdr:colOff>
      <xdr:row>2</xdr:row>
      <xdr:rowOff>94930</xdr:rowOff>
    </xdr:from>
    <xdr:to>
      <xdr:col>19</xdr:col>
      <xdr:colOff>733724</xdr:colOff>
      <xdr:row>3</xdr:row>
      <xdr:rowOff>68093</xdr:rowOff>
    </xdr:to>
    <xdr:sp macro="" textlink="">
      <xdr:nvSpPr>
        <xdr:cNvPr id="11" name="CaixaDeTexto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96551E-FCA2-493F-9244-AC52B99E703B}"/>
            </a:ext>
          </a:extLst>
        </xdr:cNvPr>
        <xdr:cNvSpPr txBox="1"/>
      </xdr:nvSpPr>
      <xdr:spPr>
        <a:xfrm>
          <a:off x="163356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20</xdr:col>
      <xdr:colOff>733724</xdr:colOff>
      <xdr:row>2</xdr:row>
      <xdr:rowOff>94930</xdr:rowOff>
    </xdr:from>
    <xdr:to>
      <xdr:col>20</xdr:col>
      <xdr:colOff>733724</xdr:colOff>
      <xdr:row>3</xdr:row>
      <xdr:rowOff>68093</xdr:rowOff>
    </xdr:to>
    <xdr:sp macro="" textlink="">
      <xdr:nvSpPr>
        <xdr:cNvPr id="12" name="CaixaDeTexto 1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800238A-148B-481C-88A1-50E97A966622}"/>
            </a:ext>
          </a:extLst>
        </xdr:cNvPr>
        <xdr:cNvSpPr txBox="1"/>
      </xdr:nvSpPr>
      <xdr:spPr>
        <a:xfrm>
          <a:off x="171357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>
    <xdr:from>
      <xdr:col>21</xdr:col>
      <xdr:colOff>733724</xdr:colOff>
      <xdr:row>2</xdr:row>
      <xdr:rowOff>94930</xdr:rowOff>
    </xdr:from>
    <xdr:to>
      <xdr:col>21</xdr:col>
      <xdr:colOff>733724</xdr:colOff>
      <xdr:row>3</xdr:row>
      <xdr:rowOff>68093</xdr:rowOff>
    </xdr:to>
    <xdr:sp macro="" textlink="">
      <xdr:nvSpPr>
        <xdr:cNvPr id="13" name="CaixaDeTexto 1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777CAA-AEDE-4A3D-91F2-3A002C414E93}"/>
            </a:ext>
          </a:extLst>
        </xdr:cNvPr>
        <xdr:cNvSpPr txBox="1"/>
      </xdr:nvSpPr>
      <xdr:spPr>
        <a:xfrm>
          <a:off x="17935874" y="463230"/>
          <a:ext cx="0" cy="15731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776056</xdr:colOff>
      <xdr:row>2</xdr:row>
      <xdr:rowOff>152047</xdr:rowOff>
    </xdr:from>
    <xdr:to>
      <xdr:col>1</xdr:col>
      <xdr:colOff>1411110</xdr:colOff>
      <xdr:row>3</xdr:row>
      <xdr:rowOff>149585</xdr:rowOff>
    </xdr:to>
    <xdr:sp macro="" textlink="">
      <xdr:nvSpPr>
        <xdr:cNvPr id="2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12094E-83E1-4127-83A9-1FCD3F955EAF}"/>
            </a:ext>
          </a:extLst>
        </xdr:cNvPr>
        <xdr:cNvSpPr txBox="1"/>
      </xdr:nvSpPr>
      <xdr:spPr>
        <a:xfrm>
          <a:off x="953856" y="520347"/>
          <a:ext cx="635054" cy="1816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56547</xdr:colOff>
      <xdr:row>0</xdr:row>
      <xdr:rowOff>49166</xdr:rowOff>
    </xdr:from>
    <xdr:to>
      <xdr:col>1</xdr:col>
      <xdr:colOff>865715</xdr:colOff>
      <xdr:row>3</xdr:row>
      <xdr:rowOff>169334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E4E22ABB-B07A-4A85-A34B-5948BFB316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47" y="49166"/>
          <a:ext cx="986968" cy="6662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1153176</xdr:colOff>
      <xdr:row>2</xdr:row>
      <xdr:rowOff>94930</xdr:rowOff>
    </xdr:from>
    <xdr:to>
      <xdr:col>1</xdr:col>
      <xdr:colOff>1813277</xdr:colOff>
      <xdr:row>3</xdr:row>
      <xdr:rowOff>35277</xdr:rowOff>
    </xdr:to>
    <xdr:sp macro="" textlink="">
      <xdr:nvSpPr>
        <xdr:cNvPr id="2" name="CaixaDeTexto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1F65E9-4991-441F-9226-D350533B557A}"/>
            </a:ext>
          </a:extLst>
        </xdr:cNvPr>
        <xdr:cNvSpPr txBox="1"/>
      </xdr:nvSpPr>
      <xdr:spPr>
        <a:xfrm>
          <a:off x="1330976" y="450530"/>
          <a:ext cx="660101" cy="105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7056</xdr:rowOff>
    </xdr:from>
    <xdr:to>
      <xdr:col>1</xdr:col>
      <xdr:colOff>1210380</xdr:colOff>
      <xdr:row>5</xdr:row>
      <xdr:rowOff>48684</xdr:rowOff>
    </xdr:to>
    <xdr:pic>
      <xdr:nvPicPr>
        <xdr:cNvPr id="3" name="Imagem 5">
          <a:extLst>
            <a:ext uri="{FF2B5EF4-FFF2-40B4-BE49-F238E27FC236}">
              <a16:creationId xmlns:a16="http://schemas.microsoft.com/office/drawing/2014/main" id="{31F6B503-81C5-467C-AA7D-79B87F3101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056"/>
          <a:ext cx="1388180" cy="8734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334980</xdr:colOff>
      <xdr:row>2</xdr:row>
      <xdr:rowOff>94930</xdr:rowOff>
    </xdr:from>
    <xdr:to>
      <xdr:col>2</xdr:col>
      <xdr:colOff>1015999</xdr:colOff>
      <xdr:row>3</xdr:row>
      <xdr:rowOff>103187</xdr:rowOff>
    </xdr:to>
    <xdr:sp macro="" textlink="">
      <xdr:nvSpPr>
        <xdr:cNvPr id="2" name="CaixaDeTexto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730D715-6F0B-47AD-B0F5-FCE6091F96C0}"/>
            </a:ext>
          </a:extLst>
        </xdr:cNvPr>
        <xdr:cNvSpPr txBox="1"/>
      </xdr:nvSpPr>
      <xdr:spPr>
        <a:xfrm>
          <a:off x="1141430" y="463230"/>
          <a:ext cx="681019" cy="19240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050" b="1">
              <a:solidFill>
                <a:srgbClr val="616161"/>
              </a:solidFill>
            </a:rPr>
            <a:t>VOLTAR</a:t>
          </a:r>
        </a:p>
      </xdr:txBody>
    </xdr:sp>
    <xdr:clientData/>
  </xdr:twoCellAnchor>
  <xdr:twoCellAnchor editAs="oneCell">
    <xdr:from>
      <xdr:col>0</xdr:col>
      <xdr:colOff>0</xdr:colOff>
      <xdr:row>0</xdr:row>
      <xdr:rowOff>1</xdr:rowOff>
    </xdr:from>
    <xdr:to>
      <xdr:col>2</xdr:col>
      <xdr:colOff>332581</xdr:colOff>
      <xdr:row>3</xdr:row>
      <xdr:rowOff>162719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1A3846E6-5CB3-462F-9A76-C17B25B6EE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1139031" cy="7024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100S001\USERS\DEZ-95\PECAS\PUBLICA\PAT-PU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B-PAT"/>
      <sheetName val="PUB_PA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ala de Cinza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i@grupopan.com" TargetMode="Externa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8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Relationship Id="rId5" Type="http://schemas.openxmlformats.org/officeDocument/2006/relationships/drawing" Target="../drawings/drawing3.xml"/><Relationship Id="rId4" Type="http://schemas.openxmlformats.org/officeDocument/2006/relationships/printerSettings" Target="../printerSettings/printerSettings1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7" Type="http://schemas.openxmlformats.org/officeDocument/2006/relationships/drawing" Target="../drawings/drawing4.xml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6" Type="http://schemas.openxmlformats.org/officeDocument/2006/relationships/printerSettings" Target="../printerSettings/printerSettings19.bin"/><Relationship Id="rId5" Type="http://schemas.openxmlformats.org/officeDocument/2006/relationships/printerSettings" Target="../printerSettings/printerSettings18.bin"/><Relationship Id="rId4" Type="http://schemas.openxmlformats.org/officeDocument/2006/relationships/printerSettings" Target="../printerSettings/printerSettings17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7.bin"/><Relationship Id="rId3" Type="http://schemas.openxmlformats.org/officeDocument/2006/relationships/printerSettings" Target="../printerSettings/printerSettings22.bin"/><Relationship Id="rId7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0.bin"/><Relationship Id="rId6" Type="http://schemas.openxmlformats.org/officeDocument/2006/relationships/printerSettings" Target="../printerSettings/printerSettings25.bin"/><Relationship Id="rId5" Type="http://schemas.openxmlformats.org/officeDocument/2006/relationships/printerSettings" Target="../printerSettings/printerSettings24.bin"/><Relationship Id="rId4" Type="http://schemas.openxmlformats.org/officeDocument/2006/relationships/printerSettings" Target="../printerSettings/printerSettings23.bin"/><Relationship Id="rId9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5.bin"/><Relationship Id="rId3" Type="http://schemas.openxmlformats.org/officeDocument/2006/relationships/printerSettings" Target="../printerSettings/printerSettings30.bin"/><Relationship Id="rId7" Type="http://schemas.openxmlformats.org/officeDocument/2006/relationships/printerSettings" Target="../printerSettings/printerSettings34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Relationship Id="rId6" Type="http://schemas.openxmlformats.org/officeDocument/2006/relationships/printerSettings" Target="../printerSettings/printerSettings33.bin"/><Relationship Id="rId5" Type="http://schemas.openxmlformats.org/officeDocument/2006/relationships/printerSettings" Target="../printerSettings/printerSettings32.bin"/><Relationship Id="rId4" Type="http://schemas.openxmlformats.org/officeDocument/2006/relationships/printerSettings" Target="../printerSettings/printerSettings31.bin"/><Relationship Id="rId9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3.bin"/><Relationship Id="rId3" Type="http://schemas.openxmlformats.org/officeDocument/2006/relationships/printerSettings" Target="../printerSettings/printerSettings38.bin"/><Relationship Id="rId7" Type="http://schemas.openxmlformats.org/officeDocument/2006/relationships/printerSettings" Target="../printerSettings/printerSettings42.bin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Relationship Id="rId6" Type="http://schemas.openxmlformats.org/officeDocument/2006/relationships/printerSettings" Target="../printerSettings/printerSettings41.bin"/><Relationship Id="rId5" Type="http://schemas.openxmlformats.org/officeDocument/2006/relationships/printerSettings" Target="../printerSettings/printerSettings40.bin"/><Relationship Id="rId4" Type="http://schemas.openxmlformats.org/officeDocument/2006/relationships/printerSettings" Target="../printerSettings/printerSettings39.bin"/><Relationship Id="rId9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6.bin"/><Relationship Id="rId2" Type="http://schemas.openxmlformats.org/officeDocument/2006/relationships/printerSettings" Target="../printerSettings/printerSettings45.bin"/><Relationship Id="rId1" Type="http://schemas.openxmlformats.org/officeDocument/2006/relationships/printerSettings" Target="../printerSettings/printerSettings44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47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5.bin"/><Relationship Id="rId3" Type="http://schemas.openxmlformats.org/officeDocument/2006/relationships/printerSettings" Target="../printerSettings/printerSettings50.bin"/><Relationship Id="rId7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49.bin"/><Relationship Id="rId1" Type="http://schemas.openxmlformats.org/officeDocument/2006/relationships/printerSettings" Target="../printerSettings/printerSettings48.bin"/><Relationship Id="rId6" Type="http://schemas.openxmlformats.org/officeDocument/2006/relationships/printerSettings" Target="../printerSettings/printerSettings53.bin"/><Relationship Id="rId5" Type="http://schemas.openxmlformats.org/officeDocument/2006/relationships/printerSettings" Target="../printerSettings/printerSettings52.bin"/><Relationship Id="rId4" Type="http://schemas.openxmlformats.org/officeDocument/2006/relationships/printerSettings" Target="../printerSettings/printerSettings51.bin"/><Relationship Id="rId9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63.bin"/><Relationship Id="rId3" Type="http://schemas.openxmlformats.org/officeDocument/2006/relationships/printerSettings" Target="../printerSettings/printerSettings58.bin"/><Relationship Id="rId7" Type="http://schemas.openxmlformats.org/officeDocument/2006/relationships/printerSettings" Target="../printerSettings/printerSettings62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6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Relationship Id="rId9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1.bin"/><Relationship Id="rId3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Relationship Id="rId6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68.bin"/><Relationship Id="rId4" Type="http://schemas.openxmlformats.org/officeDocument/2006/relationships/printerSettings" Target="../printerSettings/printerSettings67.bin"/><Relationship Id="rId9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7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7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7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showGridLines="0" showRowColHeaders="0" tabSelected="1" zoomScale="90" zoomScaleNormal="90" workbookViewId="0"/>
  </sheetViews>
  <sheetFormatPr defaultColWidth="10.26953125" defaultRowHeight="17.5"/>
  <cols>
    <col min="1" max="1" width="15.7265625" style="2" customWidth="1"/>
    <col min="2" max="3" width="16.7265625" style="2" customWidth="1"/>
    <col min="4" max="4" width="4.453125" style="2" customWidth="1"/>
    <col min="5" max="5" width="16.7265625" style="2" customWidth="1"/>
    <col min="6" max="6" width="22.1796875" style="2" customWidth="1"/>
    <col min="7" max="7" width="12.54296875" style="2" customWidth="1"/>
    <col min="8" max="8" width="16.7265625" style="2" customWidth="1"/>
    <col min="9" max="9" width="13.7265625" style="2" customWidth="1"/>
    <col min="10" max="10" width="13" style="2" customWidth="1"/>
    <col min="11" max="11" width="15.7265625" style="2" customWidth="1"/>
    <col min="12" max="16384" width="10.26953125" style="2"/>
  </cols>
  <sheetData>
    <row r="1" spans="1:11">
      <c r="A1" s="2" t="s">
        <v>0</v>
      </c>
      <c r="B1" s="3"/>
    </row>
    <row r="7" spans="1:11" ht="25" customHeight="1">
      <c r="C7" s="28"/>
      <c r="D7" s="29"/>
      <c r="F7" s="29"/>
      <c r="G7" s="28"/>
      <c r="H7" s="29"/>
      <c r="I7" s="26"/>
      <c r="K7" s="28"/>
    </row>
    <row r="8" spans="1:11" ht="25" customHeight="1">
      <c r="C8" s="28"/>
      <c r="D8" s="29"/>
      <c r="F8" s="29"/>
      <c r="G8" s="28"/>
      <c r="H8" s="29"/>
      <c r="I8" s="26"/>
      <c r="K8" s="28"/>
    </row>
    <row r="9" spans="1:11" ht="24.75" customHeight="1">
      <c r="C9" s="28"/>
      <c r="D9" s="29"/>
      <c r="F9" s="29"/>
      <c r="G9" s="28"/>
      <c r="H9" s="29"/>
      <c r="I9" s="26"/>
      <c r="K9" s="28"/>
    </row>
    <row r="10" spans="1:11" ht="25" customHeight="1">
      <c r="C10" s="28"/>
      <c r="D10" s="29"/>
      <c r="F10" s="29"/>
      <c r="G10" s="28"/>
      <c r="H10" s="29"/>
      <c r="I10" s="26"/>
      <c r="K10" s="28"/>
    </row>
    <row r="11" spans="1:11" ht="25" customHeight="1">
      <c r="C11" s="28"/>
      <c r="D11" s="29"/>
      <c r="F11" s="29"/>
      <c r="G11" s="28"/>
      <c r="H11" s="29"/>
      <c r="I11" s="26"/>
      <c r="K11" s="28"/>
    </row>
    <row r="12" spans="1:11" s="5" customFormat="1" ht="25" customHeight="1">
      <c r="B12" s="28"/>
      <c r="C12" s="29"/>
      <c r="G12" s="28"/>
      <c r="H12" s="29"/>
      <c r="I12" s="27"/>
      <c r="K12" s="28"/>
    </row>
    <row r="13" spans="1:11" ht="25" customHeight="1">
      <c r="C13" s="26"/>
      <c r="F13" s="26"/>
      <c r="H13" s="26"/>
      <c r="I13" s="26"/>
    </row>
    <row r="14" spans="1:11" s="5" customFormat="1" ht="24.75" customHeight="1">
      <c r="C14" s="4"/>
    </row>
    <row r="15" spans="1:11" s="5" customFormat="1">
      <c r="C15" s="2"/>
      <c r="F15" s="30" t="s">
        <v>1</v>
      </c>
    </row>
    <row r="18" spans="2:7">
      <c r="F18" s="1"/>
      <c r="G18" s="41"/>
    </row>
    <row r="19" spans="2:7" customFormat="1" ht="14.5">
      <c r="F19" s="1"/>
      <c r="G19" s="41"/>
    </row>
    <row r="20" spans="2:7">
      <c r="F20" s="1"/>
      <c r="G20" s="41"/>
    </row>
    <row r="21" spans="2:7">
      <c r="F21" s="1"/>
      <c r="G21" s="1"/>
    </row>
    <row r="22" spans="2:7">
      <c r="B22" s="25"/>
    </row>
    <row r="24" spans="2:7" s="5" customFormat="1"/>
  </sheetData>
  <customSheetViews>
    <customSheetView guid="{27A090AF-C8A8-4D26-AB93-5BEE644A94EB}" showPageBreaks="1" showGridLines="0" showRowCol="0" printArea="1">
      <selection activeCell="E6" sqref="E6"/>
      <pageMargins left="0" right="0" top="0" bottom="0" header="0" footer="0"/>
      <printOptions horizontalCentered="1"/>
      <pageSetup paperSize="9" orientation="portrait" r:id="rId1"/>
      <headerFooter alignWithMargins="0"/>
    </customSheetView>
    <customSheetView guid="{25BA17B7-2C09-419A-A76E-46AD397B1880}" scale="85" showPageBreaks="1" showGridLines="0" showRowCol="0" printArea="1">
      <pageMargins left="0" right="0" top="0" bottom="0" header="0" footer="0"/>
      <printOptions horizontalCentered="1"/>
      <pageSetup paperSize="9" orientation="portrait" r:id="rId2"/>
      <headerFooter alignWithMargins="0"/>
    </customSheetView>
    <customSheetView guid="{D2D3B71A-CAE4-45D7-B72C-7FFA3DDD9695}" showGridLines="0" showRowCol="0" hiddenColumns="1">
      <pageMargins left="0" right="0" top="0" bottom="0" header="0" footer="0"/>
      <printOptions horizontalCentered="1"/>
      <pageSetup paperSize="9" scale="46" orientation="portrait" r:id="rId3"/>
      <headerFooter alignWithMargins="0"/>
    </customSheetView>
    <customSheetView guid="{EEC21706-2D9D-4FD7-BB7F-BBE90C0C7A1B}" scale="85" showGridLines="0">
      <pageMargins left="0" right="0" top="0" bottom="0" header="0" footer="0"/>
      <printOptions horizontalCentered="1"/>
      <pageSetup paperSize="9" scale="46" orientation="portrait" r:id="rId4"/>
      <headerFooter alignWithMargins="0"/>
    </customSheetView>
    <customSheetView guid="{CFDFB7E4-9568-4685-B545-DFCFB1FD1249}" scale="85" showPageBreaks="1" showGridLines="0" showRowCol="0" printArea="1">
      <pageMargins left="0" right="0" top="0" bottom="0" header="0" footer="0"/>
      <printOptions horizontalCentered="1"/>
      <pageSetup paperSize="9" orientation="portrait" r:id="rId5"/>
      <headerFooter alignWithMargins="0"/>
    </customSheetView>
    <customSheetView guid="{7A89D22F-AB54-4C2F-B02B-C1526C3F1F4F}" showPageBreaks="1" showGridLines="0" showRowCol="0" printArea="1">
      <selection activeCell="M8" sqref="M8"/>
      <pageMargins left="0" right="0" top="0" bottom="0" header="0" footer="0"/>
      <printOptions horizontalCentered="1"/>
      <pageSetup paperSize="9" orientation="portrait" r:id="rId6"/>
      <headerFooter alignWithMargins="0"/>
    </customSheetView>
    <customSheetView guid="{7C681B0D-C951-4E1E-9555-07B492581EEC}" showGridLines="0" showRowCol="0">
      <selection activeCell="E6" sqref="E6"/>
      <pageMargins left="0" right="0" top="0" bottom="0" header="0" footer="0"/>
      <printOptions horizontalCentered="1"/>
      <pageSetup paperSize="9" orientation="portrait" r:id="rId7"/>
      <headerFooter alignWithMargins="0"/>
    </customSheetView>
  </customSheetViews>
  <hyperlinks>
    <hyperlink ref="F15" r:id="rId8" xr:uid="{00000000-0004-0000-0000-000000000000}"/>
  </hyperlinks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9"/>
  <headerFooter alignWithMargins="0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04971-AE55-4A23-822C-5F30A7347224}">
  <dimension ref="A1:AG82"/>
  <sheetViews>
    <sheetView showGridLines="0" showRowColHeaders="0" zoomScale="85" zoomScaleNormal="85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796875" defaultRowHeight="15" customHeight="1"/>
  <cols>
    <col min="1" max="1" width="2.7265625" style="1" customWidth="1"/>
    <col min="2" max="2" width="76.36328125" style="1" bestFit="1" customWidth="1"/>
    <col min="3" max="3" width="15.453125" style="1" bestFit="1" customWidth="1"/>
    <col min="4" max="16384" width="9.1796875" style="1"/>
  </cols>
  <sheetData>
    <row r="1" spans="1:33" ht="15" customHeight="1">
      <c r="A1" s="31"/>
      <c r="F1" s="168"/>
      <c r="W1" s="71"/>
    </row>
    <row r="2" spans="1:33" ht="15" customHeight="1">
      <c r="F2" s="168"/>
      <c r="V2" s="71"/>
      <c r="W2" s="71"/>
    </row>
    <row r="3" spans="1:33" ht="15" customHeight="1"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</row>
    <row r="4" spans="1:33" ht="15" customHeight="1"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</row>
    <row r="5" spans="1:33" ht="15" customHeight="1">
      <c r="F5" s="34"/>
    </row>
    <row r="6" spans="1:33" ht="15" customHeight="1">
      <c r="B6" s="196" t="s">
        <v>2</v>
      </c>
      <c r="C6" s="181">
        <v>2025</v>
      </c>
    </row>
    <row r="7" spans="1:33" ht="15" customHeight="1">
      <c r="B7" s="196"/>
      <c r="C7" s="182">
        <v>45747</v>
      </c>
    </row>
    <row r="8" spans="1:33" ht="27" hidden="1" customHeight="1">
      <c r="B8" s="48" t="s">
        <v>7</v>
      </c>
      <c r="C8" s="50"/>
    </row>
    <row r="9" spans="1:33" ht="18.75" customHeight="1">
      <c r="B9" s="48"/>
      <c r="C9" s="48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1"/>
      <c r="AA9" s="51"/>
      <c r="AB9" s="51"/>
      <c r="AC9" s="51"/>
      <c r="AD9" s="51"/>
      <c r="AE9" s="51"/>
      <c r="AF9" s="51"/>
      <c r="AG9" s="51"/>
    </row>
    <row r="10" spans="1:33" ht="15" customHeight="1">
      <c r="B10" s="81" t="s">
        <v>8</v>
      </c>
      <c r="C10" s="176">
        <v>4443</v>
      </c>
    </row>
    <row r="11" spans="1:33" ht="15" customHeight="1">
      <c r="B11" s="81" t="s">
        <v>206</v>
      </c>
      <c r="C11" s="176">
        <v>57844888</v>
      </c>
    </row>
    <row r="12" spans="1:33" ht="15" customHeight="1">
      <c r="B12" s="183" t="s">
        <v>207</v>
      </c>
      <c r="C12" s="177">
        <v>45270</v>
      </c>
    </row>
    <row r="13" spans="1:33" ht="15.5" customHeight="1">
      <c r="B13" s="184" t="s">
        <v>208</v>
      </c>
      <c r="C13" s="178">
        <v>45247</v>
      </c>
    </row>
    <row r="14" spans="1:33" ht="15" customHeight="1">
      <c r="B14" s="184" t="s">
        <v>59</v>
      </c>
      <c r="C14" s="178">
        <v>23</v>
      </c>
    </row>
    <row r="15" spans="1:33" ht="15" customHeight="1">
      <c r="B15" s="183" t="s">
        <v>209</v>
      </c>
      <c r="C15" s="177">
        <v>1219820</v>
      </c>
    </row>
    <row r="16" spans="1:33" ht="15" customHeight="1">
      <c r="A16" s="96"/>
      <c r="B16" s="185" t="s">
        <v>208</v>
      </c>
      <c r="C16" s="178">
        <v>1219820</v>
      </c>
    </row>
    <row r="17" spans="1:3" ht="15" customHeight="1">
      <c r="B17" s="186" t="s">
        <v>210</v>
      </c>
      <c r="C17" s="176">
        <v>56579798</v>
      </c>
    </row>
    <row r="18" spans="1:3" ht="15" customHeight="1">
      <c r="B18" s="187" t="s">
        <v>211</v>
      </c>
      <c r="C18" s="178">
        <v>2254826</v>
      </c>
    </row>
    <row r="19" spans="1:3" ht="15" customHeight="1">
      <c r="A19" s="52"/>
      <c r="B19" s="187" t="s">
        <v>10</v>
      </c>
      <c r="C19" s="178">
        <v>7662</v>
      </c>
    </row>
    <row r="20" spans="1:3" ht="15" customHeight="1">
      <c r="B20" s="187" t="s">
        <v>208</v>
      </c>
      <c r="C20" s="178">
        <v>6212459</v>
      </c>
    </row>
    <row r="21" spans="1:3" ht="15" customHeight="1">
      <c r="B21" s="188" t="s">
        <v>25</v>
      </c>
      <c r="C21" s="178">
        <f>SUM(C22:C24)</f>
        <v>47663568</v>
      </c>
    </row>
    <row r="22" spans="1:3" ht="15" customHeight="1">
      <c r="B22" s="189" t="s">
        <v>24</v>
      </c>
      <c r="C22" s="178">
        <v>51530192</v>
      </c>
    </row>
    <row r="23" spans="1:3" ht="15" customHeight="1">
      <c r="B23" s="189" t="s">
        <v>26</v>
      </c>
      <c r="C23" s="178">
        <v>2041297</v>
      </c>
    </row>
    <row r="24" spans="1:3" ht="15" customHeight="1">
      <c r="B24" s="189" t="s">
        <v>27</v>
      </c>
      <c r="C24" s="178">
        <v>-5907921</v>
      </c>
    </row>
    <row r="25" spans="1:3" ht="15" customHeight="1">
      <c r="B25" s="188" t="s">
        <v>28</v>
      </c>
      <c r="C25" s="178">
        <v>441283</v>
      </c>
    </row>
    <row r="26" spans="1:3" ht="15" customHeight="1">
      <c r="B26" s="190" t="s">
        <v>29</v>
      </c>
      <c r="C26" s="176">
        <v>5218952</v>
      </c>
    </row>
    <row r="27" spans="1:3" ht="15" customHeight="1">
      <c r="B27" s="191" t="s">
        <v>30</v>
      </c>
      <c r="C27" s="178">
        <v>683491</v>
      </c>
    </row>
    <row r="28" spans="1:3" ht="15" customHeight="1">
      <c r="B28" s="191" t="s">
        <v>31</v>
      </c>
      <c r="C28" s="178">
        <v>4535461</v>
      </c>
    </row>
    <row r="29" spans="1:3" ht="15" customHeight="1">
      <c r="B29" s="192" t="s">
        <v>32</v>
      </c>
      <c r="C29" s="176">
        <v>1080981</v>
      </c>
    </row>
    <row r="30" spans="1:3" ht="15" customHeight="1">
      <c r="B30" s="192" t="s">
        <v>33</v>
      </c>
      <c r="C30" s="176">
        <v>327034</v>
      </c>
    </row>
    <row r="31" spans="1:3" ht="15" customHeight="1">
      <c r="B31" s="191" t="s">
        <v>33</v>
      </c>
      <c r="C31" s="178">
        <v>234771</v>
      </c>
    </row>
    <row r="32" spans="1:3" ht="15" customHeight="1">
      <c r="B32" s="191" t="s">
        <v>34</v>
      </c>
      <c r="C32" s="178">
        <v>-72419</v>
      </c>
    </row>
    <row r="33" spans="2:3" ht="15" customHeight="1">
      <c r="B33" s="191" t="s">
        <v>35</v>
      </c>
      <c r="C33" s="178">
        <v>164682</v>
      </c>
    </row>
    <row r="34" spans="2:3" ht="15" customHeight="1">
      <c r="B34" s="192" t="s">
        <v>36</v>
      </c>
      <c r="C34" s="176">
        <v>22493</v>
      </c>
    </row>
    <row r="35" spans="2:3" ht="15" customHeight="1">
      <c r="B35" s="191" t="s">
        <v>38</v>
      </c>
      <c r="C35" s="178">
        <v>22493</v>
      </c>
    </row>
    <row r="36" spans="2:3" ht="15" customHeight="1">
      <c r="B36" s="192" t="s">
        <v>39</v>
      </c>
      <c r="C36" s="176">
        <v>59572</v>
      </c>
    </row>
    <row r="37" spans="2:3" ht="15" customHeight="1">
      <c r="B37" s="191" t="s">
        <v>40</v>
      </c>
      <c r="C37" s="178">
        <v>185320</v>
      </c>
    </row>
    <row r="38" spans="2:3" ht="15" customHeight="1">
      <c r="B38" s="191" t="s">
        <v>41</v>
      </c>
      <c r="C38" s="178">
        <v>-125748</v>
      </c>
    </row>
    <row r="39" spans="2:3" ht="15" customHeight="1">
      <c r="B39" s="192" t="s">
        <v>42</v>
      </c>
      <c r="C39" s="176">
        <v>1129455</v>
      </c>
    </row>
    <row r="40" spans="2:3" ht="15" customHeight="1">
      <c r="B40" s="191" t="s">
        <v>43</v>
      </c>
      <c r="C40" s="178">
        <v>1933146</v>
      </c>
    </row>
    <row r="41" spans="2:3" ht="15" customHeight="1">
      <c r="B41" s="191" t="s">
        <v>44</v>
      </c>
      <c r="C41" s="178">
        <v>-803691</v>
      </c>
    </row>
    <row r="42" spans="2:3" ht="15" customHeight="1">
      <c r="B42" s="191"/>
      <c r="C42" s="178"/>
    </row>
    <row r="43" spans="2:3" ht="15" customHeight="1">
      <c r="B43" s="163" t="s">
        <v>212</v>
      </c>
      <c r="C43" s="176">
        <v>65687818</v>
      </c>
    </row>
    <row r="44" spans="2:3" ht="15" customHeight="1">
      <c r="B44" s="193"/>
      <c r="C44" s="176"/>
    </row>
    <row r="45" spans="2:3" ht="15" customHeight="1">
      <c r="B45" s="194" t="s">
        <v>213</v>
      </c>
      <c r="C45" s="176">
        <v>55431569</v>
      </c>
    </row>
    <row r="46" spans="2:3" ht="15" customHeight="1">
      <c r="B46" s="183" t="s">
        <v>214</v>
      </c>
      <c r="C46" s="177">
        <v>52688</v>
      </c>
    </row>
    <row r="47" spans="2:3" ht="15" customHeight="1">
      <c r="B47" s="188" t="s">
        <v>59</v>
      </c>
      <c r="C47" s="178">
        <v>52688</v>
      </c>
    </row>
    <row r="48" spans="2:3" ht="15" customHeight="1">
      <c r="B48" s="186" t="s">
        <v>215</v>
      </c>
      <c r="C48" s="176">
        <v>55378881</v>
      </c>
    </row>
    <row r="49" spans="2:3" ht="15" customHeight="1">
      <c r="B49" s="188" t="s">
        <v>47</v>
      </c>
      <c r="C49" s="178">
        <v>33153944</v>
      </c>
    </row>
    <row r="50" spans="2:3" ht="15" customHeight="1">
      <c r="B50" s="188" t="s">
        <v>51</v>
      </c>
      <c r="C50" s="178">
        <v>4649999</v>
      </c>
    </row>
    <row r="51" spans="2:3" ht="15" customHeight="1">
      <c r="B51" s="188" t="s">
        <v>54</v>
      </c>
      <c r="C51" s="178">
        <v>15209714</v>
      </c>
    </row>
    <row r="52" spans="2:3" ht="15" customHeight="1">
      <c r="B52" s="188" t="s">
        <v>58</v>
      </c>
      <c r="C52" s="178">
        <v>213737</v>
      </c>
    </row>
    <row r="53" spans="2:3" ht="15" customHeight="1">
      <c r="B53" s="188" t="s">
        <v>20</v>
      </c>
      <c r="C53" s="178">
        <v>2134215</v>
      </c>
    </row>
    <row r="54" spans="2:3" ht="15" customHeight="1">
      <c r="B54" s="188" t="s">
        <v>60</v>
      </c>
      <c r="C54" s="178">
        <v>17272</v>
      </c>
    </row>
    <row r="55" spans="2:3" ht="15" customHeight="1">
      <c r="B55" s="192" t="s">
        <v>216</v>
      </c>
      <c r="C55" s="176">
        <v>751801</v>
      </c>
    </row>
    <row r="56" spans="2:3" ht="15" customHeight="1">
      <c r="B56" s="192" t="s">
        <v>217</v>
      </c>
      <c r="C56" s="176">
        <v>76991</v>
      </c>
    </row>
    <row r="57" spans="2:3" ht="15" customHeight="1">
      <c r="B57" s="192" t="s">
        <v>62</v>
      </c>
      <c r="C57" s="176">
        <v>486933</v>
      </c>
    </row>
    <row r="58" spans="2:3" ht="15" customHeight="1">
      <c r="B58" s="191" t="s">
        <v>30</v>
      </c>
      <c r="C58" s="178">
        <v>303837</v>
      </c>
    </row>
    <row r="59" spans="2:3" ht="15" customHeight="1">
      <c r="B59" s="191" t="s">
        <v>63</v>
      </c>
      <c r="C59" s="178">
        <v>183096</v>
      </c>
    </row>
    <row r="60" spans="2:3" ht="15" customHeight="1">
      <c r="B60" s="192" t="s">
        <v>64</v>
      </c>
      <c r="C60" s="176">
        <v>1361167</v>
      </c>
    </row>
    <row r="61" spans="2:3" ht="15" customHeight="1">
      <c r="B61" s="195"/>
      <c r="C61" s="176"/>
    </row>
    <row r="62" spans="2:3" ht="15" customHeight="1">
      <c r="B62" s="192" t="s">
        <v>67</v>
      </c>
      <c r="C62" s="176">
        <v>7575035</v>
      </c>
    </row>
    <row r="63" spans="2:3" ht="15" customHeight="1">
      <c r="B63" s="191" t="s">
        <v>218</v>
      </c>
      <c r="C63" s="178">
        <v>5928320</v>
      </c>
    </row>
    <row r="64" spans="2:3" ht="15" customHeight="1">
      <c r="B64" s="188" t="s">
        <v>219</v>
      </c>
      <c r="C64" s="178">
        <v>5585985</v>
      </c>
    </row>
    <row r="65" spans="2:3" ht="15" customHeight="1">
      <c r="B65" s="188" t="s">
        <v>220</v>
      </c>
      <c r="C65" s="178">
        <v>342335</v>
      </c>
    </row>
    <row r="66" spans="2:3" ht="15" customHeight="1">
      <c r="B66" s="191" t="s">
        <v>72</v>
      </c>
      <c r="C66" s="178">
        <v>207322</v>
      </c>
    </row>
    <row r="67" spans="2:3" ht="15" customHeight="1">
      <c r="B67" s="191" t="s">
        <v>73</v>
      </c>
      <c r="C67" s="178">
        <v>2463148</v>
      </c>
    </row>
    <row r="68" spans="2:3" ht="15" customHeight="1">
      <c r="B68" s="191" t="s">
        <v>74</v>
      </c>
      <c r="C68" s="178">
        <v>2059</v>
      </c>
    </row>
    <row r="69" spans="2:3" ht="15" customHeight="1">
      <c r="B69" s="191" t="s">
        <v>75</v>
      </c>
      <c r="C69" s="178">
        <v>-172396</v>
      </c>
    </row>
    <row r="70" spans="2:3" ht="15" customHeight="1">
      <c r="B70" s="191" t="s">
        <v>221</v>
      </c>
      <c r="C70" s="178">
        <v>-853418</v>
      </c>
    </row>
    <row r="71" spans="2:3" ht="15" customHeight="1">
      <c r="B71" s="192" t="s">
        <v>77</v>
      </c>
      <c r="C71" s="176">
        <v>4322</v>
      </c>
    </row>
    <row r="72" spans="2:3" ht="15" customHeight="1">
      <c r="B72" s="192" t="s">
        <v>78</v>
      </c>
      <c r="C72" s="176">
        <v>7579357</v>
      </c>
    </row>
    <row r="73" spans="2:3" ht="15" customHeight="1">
      <c r="B73" s="195"/>
      <c r="C73" s="176"/>
    </row>
    <row r="74" spans="2:3" ht="15" customHeight="1">
      <c r="B74" s="192" t="s">
        <v>79</v>
      </c>
      <c r="C74" s="176">
        <v>65687818</v>
      </c>
    </row>
    <row r="75" spans="2:3" ht="15" customHeight="1">
      <c r="B75" s="193"/>
      <c r="C75" s="176"/>
    </row>
    <row r="77" spans="2:3" ht="15" customHeight="1">
      <c r="C77" s="157"/>
    </row>
    <row r="82" s="1" customFormat="1" ht="15.5" customHeight="1"/>
  </sheetData>
  <mergeCells count="1">
    <mergeCell ref="B6:B7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&amp;R&amp;"Calibri"&amp;10&amp;KA80000Classificação: Confidencial&amp;1#</oddHeader>
  </headerFooter>
  <ignoredErrors>
    <ignoredError sqref="C21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EW119"/>
  <sheetViews>
    <sheetView showGridLines="0" showRowColHeaders="0" zoomScale="90" zoomScaleNormal="90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ColWidth="9.1796875" defaultRowHeight="27" customHeight="1"/>
  <cols>
    <col min="1" max="1" width="2.7265625" style="1" customWidth="1"/>
    <col min="2" max="2" width="62.81640625" style="1" bestFit="1" customWidth="1"/>
    <col min="3" max="6" width="15.453125" style="1" customWidth="1"/>
    <col min="7" max="11" width="15.453125" style="1" bestFit="1" customWidth="1"/>
    <col min="12" max="14" width="15.453125" style="1" customWidth="1"/>
    <col min="15" max="16" width="15.453125" style="1" bestFit="1" customWidth="1"/>
    <col min="17" max="18" width="15.453125" style="1" customWidth="1"/>
    <col min="19" max="25" width="15.453125" style="1" bestFit="1" customWidth="1"/>
    <col min="26" max="34" width="15.453125" style="1" customWidth="1"/>
    <col min="35" max="16384" width="9.1796875" style="1"/>
  </cols>
  <sheetData>
    <row r="1" spans="1:34" ht="15" customHeight="1">
      <c r="A1" s="31"/>
      <c r="G1" s="168"/>
      <c r="X1" s="71"/>
    </row>
    <row r="2" spans="1:34" ht="15" customHeight="1">
      <c r="G2" s="168"/>
      <c r="W2" s="71"/>
      <c r="X2" s="71"/>
    </row>
    <row r="3" spans="1:34" ht="15" customHeight="1">
      <c r="E3" s="35"/>
      <c r="F3" s="35"/>
      <c r="G3" s="35"/>
      <c r="H3" s="35"/>
      <c r="I3" s="35"/>
      <c r="J3" s="35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</row>
    <row r="4" spans="1:34" ht="15" customHeight="1">
      <c r="E4" s="35"/>
      <c r="F4" s="35"/>
      <c r="G4" s="35"/>
      <c r="H4" s="35"/>
      <c r="I4" s="35"/>
      <c r="J4" s="35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</row>
    <row r="5" spans="1:34" ht="15" customHeight="1">
      <c r="G5" s="34"/>
    </row>
    <row r="6" spans="1:34" ht="15" customHeight="1">
      <c r="B6" s="196" t="s">
        <v>2</v>
      </c>
      <c r="C6" s="198">
        <v>2024</v>
      </c>
      <c r="D6" s="198"/>
      <c r="E6" s="198"/>
      <c r="F6" s="198"/>
      <c r="G6" s="198">
        <v>2023</v>
      </c>
      <c r="H6" s="198"/>
      <c r="I6" s="198"/>
      <c r="J6" s="198"/>
      <c r="K6" s="198">
        <v>2022</v>
      </c>
      <c r="L6" s="198"/>
      <c r="M6" s="198"/>
      <c r="N6" s="198"/>
      <c r="O6" s="198">
        <v>2021</v>
      </c>
      <c r="P6" s="198"/>
      <c r="Q6" s="198"/>
      <c r="R6" s="198"/>
      <c r="S6" s="198">
        <v>2020</v>
      </c>
      <c r="T6" s="198"/>
      <c r="U6" s="198"/>
      <c r="V6" s="199"/>
      <c r="W6" s="198">
        <v>2019</v>
      </c>
      <c r="X6" s="198"/>
      <c r="Y6" s="198"/>
      <c r="Z6" s="199"/>
      <c r="AA6" s="198">
        <v>2018</v>
      </c>
      <c r="AB6" s="198"/>
      <c r="AC6" s="198"/>
      <c r="AD6" s="199"/>
      <c r="AE6" s="198">
        <v>2017</v>
      </c>
      <c r="AF6" s="198"/>
      <c r="AG6" s="198"/>
      <c r="AH6" s="199"/>
    </row>
    <row r="7" spans="1:34" ht="15" customHeight="1">
      <c r="B7" s="197"/>
      <c r="C7" s="91" t="s">
        <v>4</v>
      </c>
      <c r="D7" s="91" t="s">
        <v>5</v>
      </c>
      <c r="E7" s="91" t="s">
        <v>6</v>
      </c>
      <c r="F7" s="91" t="s">
        <v>3</v>
      </c>
      <c r="G7" s="91" t="s">
        <v>4</v>
      </c>
      <c r="H7" s="91" t="s">
        <v>5</v>
      </c>
      <c r="I7" s="91" t="s">
        <v>6</v>
      </c>
      <c r="J7" s="91" t="s">
        <v>3</v>
      </c>
      <c r="K7" s="91" t="s">
        <v>4</v>
      </c>
      <c r="L7" s="91" t="s">
        <v>5</v>
      </c>
      <c r="M7" s="91" t="s">
        <v>6</v>
      </c>
      <c r="N7" s="91" t="s">
        <v>3</v>
      </c>
      <c r="O7" s="91" t="s">
        <v>4</v>
      </c>
      <c r="P7" s="91" t="s">
        <v>5</v>
      </c>
      <c r="Q7" s="91" t="s">
        <v>6</v>
      </c>
      <c r="R7" s="91" t="s">
        <v>3</v>
      </c>
      <c r="S7" s="91" t="s">
        <v>4</v>
      </c>
      <c r="T7" s="91" t="s">
        <v>5</v>
      </c>
      <c r="U7" s="91" t="s">
        <v>6</v>
      </c>
      <c r="V7" s="91" t="s">
        <v>3</v>
      </c>
      <c r="W7" s="91" t="s">
        <v>4</v>
      </c>
      <c r="X7" s="91" t="s">
        <v>5</v>
      </c>
      <c r="Y7" s="91" t="s">
        <v>6</v>
      </c>
      <c r="Z7" s="91" t="s">
        <v>3</v>
      </c>
      <c r="AA7" s="91" t="s">
        <v>4</v>
      </c>
      <c r="AB7" s="91" t="s">
        <v>5</v>
      </c>
      <c r="AC7" s="91" t="s">
        <v>6</v>
      </c>
      <c r="AD7" s="91" t="s">
        <v>3</v>
      </c>
      <c r="AE7" s="91" t="s">
        <v>4</v>
      </c>
      <c r="AF7" s="91" t="s">
        <v>5</v>
      </c>
      <c r="AG7" s="91" t="s">
        <v>6</v>
      </c>
      <c r="AH7" s="91" t="s">
        <v>3</v>
      </c>
    </row>
    <row r="8" spans="1:34" ht="27" hidden="1" customHeight="1">
      <c r="B8" s="48" t="s">
        <v>7</v>
      </c>
      <c r="C8" s="48"/>
      <c r="D8" s="48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>
        <v>32583135</v>
      </c>
      <c r="X8" s="50">
        <v>31331417</v>
      </c>
      <c r="Y8" s="50">
        <v>30004794</v>
      </c>
      <c r="Z8" s="50">
        <v>28312010</v>
      </c>
      <c r="AA8" s="51">
        <v>27029906</v>
      </c>
      <c r="AB8" s="51">
        <v>27538799</v>
      </c>
      <c r="AC8" s="51">
        <v>26493449</v>
      </c>
      <c r="AD8" s="51">
        <v>25631736</v>
      </c>
      <c r="AE8" s="51">
        <v>25650584</v>
      </c>
      <c r="AF8" s="51">
        <v>26755786</v>
      </c>
      <c r="AG8" s="51">
        <v>26992735</v>
      </c>
      <c r="AH8" s="51">
        <v>27352807</v>
      </c>
    </row>
    <row r="9" spans="1:34" ht="18.75" customHeight="1">
      <c r="B9" s="48"/>
      <c r="C9" s="48"/>
      <c r="D9" s="48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1"/>
      <c r="AB9" s="51"/>
      <c r="AC9" s="51"/>
      <c r="AD9" s="51"/>
      <c r="AE9" s="51"/>
      <c r="AF9" s="51"/>
      <c r="AG9" s="51"/>
      <c r="AH9" s="51"/>
    </row>
    <row r="10" spans="1:34" ht="15" customHeight="1">
      <c r="B10" s="81" t="s">
        <v>8</v>
      </c>
      <c r="C10" s="140">
        <v>5749</v>
      </c>
      <c r="D10" s="140">
        <v>8445</v>
      </c>
      <c r="E10" s="140">
        <v>1526</v>
      </c>
      <c r="F10" s="140">
        <v>2147</v>
      </c>
      <c r="G10" s="140">
        <v>6220</v>
      </c>
      <c r="H10" s="140">
        <v>7396</v>
      </c>
      <c r="I10" s="140">
        <v>14271</v>
      </c>
      <c r="J10" s="140">
        <v>12592</v>
      </c>
      <c r="K10" s="140">
        <v>6943</v>
      </c>
      <c r="L10" s="140">
        <v>13118</v>
      </c>
      <c r="M10" s="140">
        <v>8593</v>
      </c>
      <c r="N10" s="140">
        <v>9061</v>
      </c>
      <c r="O10" s="140">
        <v>3943</v>
      </c>
      <c r="P10" s="140">
        <v>2955</v>
      </c>
      <c r="Q10" s="140">
        <v>7872</v>
      </c>
      <c r="R10" s="135">
        <v>3542</v>
      </c>
      <c r="S10" s="133">
        <v>4854</v>
      </c>
      <c r="T10" s="133">
        <v>4418</v>
      </c>
      <c r="U10" s="133">
        <v>4784</v>
      </c>
      <c r="V10" s="133">
        <v>3303</v>
      </c>
      <c r="W10" s="82">
        <v>4220</v>
      </c>
      <c r="X10" s="82">
        <v>4217</v>
      </c>
      <c r="Y10" s="82">
        <v>3810</v>
      </c>
      <c r="Z10" s="82">
        <v>6947</v>
      </c>
      <c r="AA10" s="82">
        <v>19714</v>
      </c>
      <c r="AB10" s="82">
        <v>7578</v>
      </c>
      <c r="AC10" s="82">
        <v>8346</v>
      </c>
      <c r="AD10" s="82">
        <v>4971</v>
      </c>
      <c r="AE10" s="82">
        <v>10748</v>
      </c>
      <c r="AF10" s="82">
        <v>26419</v>
      </c>
      <c r="AG10" s="82">
        <v>15503</v>
      </c>
      <c r="AH10" s="82">
        <v>24378</v>
      </c>
    </row>
    <row r="11" spans="1:34" ht="15" customHeight="1">
      <c r="B11" s="81" t="s">
        <v>9</v>
      </c>
      <c r="C11" s="82">
        <f t="shared" ref="C11:N11" si="0">C12+C16+C22+C26+C30</f>
        <v>58411191</v>
      </c>
      <c r="D11" s="82">
        <f t="shared" si="0"/>
        <v>58926954</v>
      </c>
      <c r="E11" s="82">
        <f t="shared" si="0"/>
        <v>58927718</v>
      </c>
      <c r="F11" s="82">
        <f t="shared" si="0"/>
        <v>55638568</v>
      </c>
      <c r="G11" s="82">
        <f>G12+G16+G22+G26+G30</f>
        <v>51223064.876189999</v>
      </c>
      <c r="H11" s="82">
        <f t="shared" si="0"/>
        <v>47748833</v>
      </c>
      <c r="I11" s="82">
        <f t="shared" si="0"/>
        <v>50274289</v>
      </c>
      <c r="J11" s="82">
        <f t="shared" si="0"/>
        <v>50653813</v>
      </c>
      <c r="K11" s="82">
        <f t="shared" si="0"/>
        <v>49558485</v>
      </c>
      <c r="L11" s="82">
        <f t="shared" si="0"/>
        <v>48372757</v>
      </c>
      <c r="M11" s="82">
        <f t="shared" si="0"/>
        <v>47931982</v>
      </c>
      <c r="N11" s="82">
        <f t="shared" si="0"/>
        <v>45476933</v>
      </c>
      <c r="O11" s="82">
        <v>42699462</v>
      </c>
      <c r="P11" s="82">
        <v>38797077</v>
      </c>
      <c r="Q11" s="82">
        <v>37704078</v>
      </c>
      <c r="R11" s="82">
        <v>33884469</v>
      </c>
      <c r="S11" s="82">
        <v>33562758</v>
      </c>
      <c r="T11" s="82">
        <v>30071996</v>
      </c>
      <c r="U11" s="82">
        <v>28433861</v>
      </c>
      <c r="V11" s="82">
        <v>28728123</v>
      </c>
      <c r="W11" s="82">
        <v>28015678</v>
      </c>
      <c r="X11" s="82">
        <v>27271949.56318</v>
      </c>
      <c r="Y11" s="82">
        <v>25964784.63879</v>
      </c>
      <c r="Z11" s="82">
        <v>24280651.77502</v>
      </c>
      <c r="AA11" s="82">
        <v>22938977.278129999</v>
      </c>
      <c r="AB11" s="82">
        <v>23252661.005410001</v>
      </c>
      <c r="AC11" s="82">
        <v>22144845.558050003</v>
      </c>
      <c r="AD11" s="82">
        <v>21246090.031659149</v>
      </c>
      <c r="AE11" s="82">
        <v>21125704.64092695</v>
      </c>
      <c r="AF11" s="82">
        <v>22049180.780499998</v>
      </c>
      <c r="AG11" s="82">
        <v>22225908.37672</v>
      </c>
      <c r="AH11" s="82">
        <v>22519999.394862898</v>
      </c>
    </row>
    <row r="12" spans="1:34" ht="15" customHeight="1">
      <c r="B12" s="81" t="s">
        <v>10</v>
      </c>
      <c r="C12" s="82">
        <f>SUM(C13:C15)</f>
        <v>4520</v>
      </c>
      <c r="D12" s="82">
        <f>SUM(D13:D15)</f>
        <v>645686</v>
      </c>
      <c r="E12" s="82">
        <v>420257</v>
      </c>
      <c r="F12" s="82">
        <v>76644</v>
      </c>
      <c r="G12" s="82">
        <v>259584</v>
      </c>
      <c r="H12" s="82">
        <v>283932</v>
      </c>
      <c r="I12" s="82">
        <v>3995366</v>
      </c>
      <c r="J12" s="82">
        <v>463479</v>
      </c>
      <c r="K12" s="82">
        <v>279448</v>
      </c>
      <c r="L12" s="82">
        <v>1597740</v>
      </c>
      <c r="M12" s="82">
        <v>100866</v>
      </c>
      <c r="N12" s="82">
        <v>247504</v>
      </c>
      <c r="O12" s="82">
        <v>11735</v>
      </c>
      <c r="P12" s="82">
        <v>874040.73601000011</v>
      </c>
      <c r="Q12" s="82">
        <v>123049.81808</v>
      </c>
      <c r="R12" s="82">
        <v>50</v>
      </c>
      <c r="S12" s="82">
        <v>1251938</v>
      </c>
      <c r="T12" s="82">
        <v>1464996</v>
      </c>
      <c r="U12" s="82">
        <v>881998</v>
      </c>
      <c r="V12" s="82">
        <v>750000</v>
      </c>
      <c r="W12" s="82">
        <v>1242794</v>
      </c>
      <c r="X12" s="82">
        <v>59998</v>
      </c>
      <c r="Y12" s="82">
        <v>317024</v>
      </c>
      <c r="Z12" s="82">
        <v>279004</v>
      </c>
      <c r="AA12" s="82">
        <v>3897</v>
      </c>
      <c r="AB12" s="82">
        <v>1681153</v>
      </c>
      <c r="AC12" s="82">
        <v>1078240.8952900001</v>
      </c>
      <c r="AD12" s="82">
        <v>677202.08363000001</v>
      </c>
      <c r="AE12" s="82">
        <v>1032983</v>
      </c>
      <c r="AF12" s="82">
        <v>1094117</v>
      </c>
      <c r="AG12" s="82">
        <v>217265</v>
      </c>
      <c r="AH12" s="82">
        <v>150040.36335999999</v>
      </c>
    </row>
    <row r="13" spans="1:34" ht="15" customHeight="1">
      <c r="B13" s="83" t="s">
        <v>11</v>
      </c>
      <c r="C13" s="84">
        <v>0</v>
      </c>
      <c r="D13" s="84">
        <v>619898</v>
      </c>
      <c r="E13" s="84">
        <v>393849</v>
      </c>
      <c r="F13" s="84">
        <v>1360</v>
      </c>
      <c r="G13" s="84">
        <v>192426</v>
      </c>
      <c r="H13" s="84">
        <v>133420</v>
      </c>
      <c r="I13" s="84">
        <v>142003</v>
      </c>
      <c r="J13" s="84">
        <v>156501</v>
      </c>
      <c r="K13" s="84">
        <v>1508</v>
      </c>
      <c r="L13" s="84">
        <v>1330789</v>
      </c>
      <c r="M13" s="84">
        <v>11730</v>
      </c>
      <c r="N13" s="84">
        <v>74084</v>
      </c>
      <c r="O13" s="84">
        <v>5710</v>
      </c>
      <c r="P13" s="84">
        <v>873990.0726500001</v>
      </c>
      <c r="Q13" s="84">
        <v>122999.67128</v>
      </c>
      <c r="R13" s="84">
        <v>0</v>
      </c>
      <c r="S13" s="84">
        <v>1251889</v>
      </c>
      <c r="T13" s="84">
        <v>1464996</v>
      </c>
      <c r="U13" s="84">
        <v>881998</v>
      </c>
      <c r="V13" s="96">
        <v>750000</v>
      </c>
      <c r="W13" s="84">
        <v>1229999</v>
      </c>
      <c r="X13" s="84">
        <v>59998</v>
      </c>
      <c r="Y13" s="84">
        <v>310050</v>
      </c>
      <c r="Z13" s="84">
        <v>275045</v>
      </c>
      <c r="AA13" s="86">
        <v>0</v>
      </c>
      <c r="AB13" s="85">
        <v>1675275</v>
      </c>
      <c r="AC13" s="85">
        <v>1072456.8952900001</v>
      </c>
      <c r="AD13" s="85">
        <v>603571.08363000001</v>
      </c>
      <c r="AE13" s="85">
        <v>1017242</v>
      </c>
      <c r="AF13" s="85">
        <v>946259</v>
      </c>
      <c r="AG13" s="85">
        <v>0</v>
      </c>
      <c r="AH13" s="85">
        <v>24199</v>
      </c>
    </row>
    <row r="14" spans="1:34" ht="15" customHeight="1">
      <c r="B14" s="83" t="s">
        <v>12</v>
      </c>
      <c r="C14" s="84">
        <v>4459</v>
      </c>
      <c r="D14" s="84">
        <v>25727</v>
      </c>
      <c r="E14" s="84">
        <v>24941</v>
      </c>
      <c r="F14" s="84">
        <v>74915</v>
      </c>
      <c r="G14" s="84">
        <v>67057</v>
      </c>
      <c r="H14" s="84">
        <v>149896</v>
      </c>
      <c r="I14" s="84">
        <v>3852698</v>
      </c>
      <c r="J14" s="84">
        <v>306200</v>
      </c>
      <c r="K14" s="84">
        <v>277251</v>
      </c>
      <c r="L14" s="84">
        <v>266342</v>
      </c>
      <c r="M14" s="84">
        <v>88890</v>
      </c>
      <c r="N14" s="84">
        <v>173368</v>
      </c>
      <c r="O14" s="84">
        <v>5974</v>
      </c>
      <c r="P14" s="84">
        <v>0</v>
      </c>
      <c r="Q14" s="84">
        <v>0</v>
      </c>
      <c r="R14" s="84">
        <v>0</v>
      </c>
      <c r="S14" s="84">
        <v>0</v>
      </c>
      <c r="T14" s="84">
        <v>0</v>
      </c>
      <c r="U14" s="84">
        <v>0</v>
      </c>
      <c r="V14" s="84">
        <v>0</v>
      </c>
      <c r="W14" s="84">
        <v>12795</v>
      </c>
      <c r="X14" s="84">
        <v>0</v>
      </c>
      <c r="Y14" s="84">
        <v>6974</v>
      </c>
      <c r="Z14" s="84">
        <v>3959</v>
      </c>
      <c r="AA14" s="86">
        <v>3897</v>
      </c>
      <c r="AB14" s="85">
        <v>5878</v>
      </c>
      <c r="AC14" s="85">
        <v>5784</v>
      </c>
      <c r="AD14" s="85">
        <v>73631</v>
      </c>
      <c r="AE14" s="85">
        <v>15741</v>
      </c>
      <c r="AF14" s="85">
        <v>147858</v>
      </c>
      <c r="AG14" s="85">
        <v>217253</v>
      </c>
      <c r="AH14" s="85">
        <v>124514</v>
      </c>
    </row>
    <row r="15" spans="1:34" ht="15" customHeight="1">
      <c r="B15" s="83" t="s">
        <v>13</v>
      </c>
      <c r="C15" s="96">
        <v>61</v>
      </c>
      <c r="D15" s="96">
        <v>61</v>
      </c>
      <c r="E15" s="96">
        <v>1467</v>
      </c>
      <c r="F15" s="96">
        <v>369</v>
      </c>
      <c r="G15" s="96">
        <v>101</v>
      </c>
      <c r="H15" s="96">
        <v>616</v>
      </c>
      <c r="I15" s="96">
        <v>665</v>
      </c>
      <c r="J15" s="96">
        <v>778</v>
      </c>
      <c r="K15" s="96">
        <v>689</v>
      </c>
      <c r="L15" s="96">
        <v>609</v>
      </c>
      <c r="M15" s="96">
        <v>246</v>
      </c>
      <c r="N15" s="96">
        <v>52</v>
      </c>
      <c r="O15" s="96">
        <v>51</v>
      </c>
      <c r="P15" s="96">
        <v>51</v>
      </c>
      <c r="Q15" s="96">
        <v>50</v>
      </c>
      <c r="R15" s="96">
        <v>50</v>
      </c>
      <c r="S15" s="96">
        <v>49</v>
      </c>
      <c r="T15" s="84">
        <v>0</v>
      </c>
      <c r="U15" s="84">
        <v>0</v>
      </c>
      <c r="V15" s="84">
        <v>0</v>
      </c>
      <c r="W15" s="82">
        <v>0</v>
      </c>
      <c r="X15" s="82">
        <v>0</v>
      </c>
      <c r="Y15" s="82">
        <v>0</v>
      </c>
      <c r="Z15" s="82">
        <v>0</v>
      </c>
      <c r="AA15" s="82">
        <v>0</v>
      </c>
      <c r="AB15" s="82">
        <v>0</v>
      </c>
      <c r="AC15" s="82">
        <v>0</v>
      </c>
      <c r="AD15" s="82">
        <v>0</v>
      </c>
      <c r="AE15" s="82">
        <v>0</v>
      </c>
      <c r="AF15" s="82">
        <v>0</v>
      </c>
      <c r="AG15" s="85">
        <v>12</v>
      </c>
      <c r="AH15" s="85">
        <v>1327.3633600000001</v>
      </c>
    </row>
    <row r="16" spans="1:34" ht="15" customHeight="1">
      <c r="B16" s="81" t="s">
        <v>14</v>
      </c>
      <c r="C16" s="82">
        <f>SUM(C17:C21)</f>
        <v>8014600</v>
      </c>
      <c r="D16" s="82">
        <f>SUM(D17:D21)</f>
        <v>7661097</v>
      </c>
      <c r="E16" s="82">
        <f>SUM(E17:E21)</f>
        <v>9062077</v>
      </c>
      <c r="F16" s="82">
        <f t="shared" ref="F16:N16" si="1">SUM(F17:F21)</f>
        <v>8160832</v>
      </c>
      <c r="G16" s="82">
        <f t="shared" si="1"/>
        <v>7304817</v>
      </c>
      <c r="H16" s="82">
        <f t="shared" si="1"/>
        <v>6821438</v>
      </c>
      <c r="I16" s="82">
        <f t="shared" si="1"/>
        <v>6658478</v>
      </c>
      <c r="J16" s="82">
        <f t="shared" si="1"/>
        <v>9984202</v>
      </c>
      <c r="K16" s="82">
        <f t="shared" si="1"/>
        <v>9149836</v>
      </c>
      <c r="L16" s="82">
        <f t="shared" si="1"/>
        <v>9005292</v>
      </c>
      <c r="M16" s="82">
        <f t="shared" si="1"/>
        <v>10392954</v>
      </c>
      <c r="N16" s="82">
        <f t="shared" si="1"/>
        <v>7769139</v>
      </c>
      <c r="O16" s="82">
        <v>6306937</v>
      </c>
      <c r="P16" s="82">
        <v>3836108</v>
      </c>
      <c r="Q16" s="82">
        <v>3778434</v>
      </c>
      <c r="R16" s="82">
        <v>3675832</v>
      </c>
      <c r="S16" s="82">
        <v>2945552</v>
      </c>
      <c r="T16" s="82">
        <v>2538736</v>
      </c>
      <c r="U16" s="82">
        <v>2412140</v>
      </c>
      <c r="V16" s="82">
        <v>2691551</v>
      </c>
      <c r="W16" s="82">
        <v>2375755</v>
      </c>
      <c r="X16" s="82">
        <v>2411976</v>
      </c>
      <c r="Y16" s="82">
        <v>1852161</v>
      </c>
      <c r="Z16" s="82">
        <v>1762706</v>
      </c>
      <c r="AA16" s="87">
        <v>2213664</v>
      </c>
      <c r="AB16" s="87">
        <v>1897531</v>
      </c>
      <c r="AC16" s="87">
        <v>1953907</v>
      </c>
      <c r="AD16" s="87">
        <v>1793356</v>
      </c>
      <c r="AE16" s="87">
        <v>1886508</v>
      </c>
      <c r="AF16" s="87">
        <v>2145368</v>
      </c>
      <c r="AG16" s="87">
        <v>2537904</v>
      </c>
      <c r="AH16" s="87">
        <v>2522402</v>
      </c>
    </row>
    <row r="17" spans="1:16377" ht="15" customHeight="1">
      <c r="B17" s="83" t="s">
        <v>15</v>
      </c>
      <c r="C17" s="96">
        <v>1621337</v>
      </c>
      <c r="D17" s="96">
        <v>1218666</v>
      </c>
      <c r="E17" s="96">
        <v>2051784</v>
      </c>
      <c r="F17" s="96">
        <v>2241503</v>
      </c>
      <c r="G17" s="96">
        <v>2097292</v>
      </c>
      <c r="H17" s="96">
        <v>2233966</v>
      </c>
      <c r="I17" s="96">
        <v>2166340</v>
      </c>
      <c r="J17" s="96">
        <v>4039045</v>
      </c>
      <c r="K17" s="96">
        <v>3098576</v>
      </c>
      <c r="L17" s="96">
        <v>5420216</v>
      </c>
      <c r="M17" s="96">
        <v>7072654</v>
      </c>
      <c r="N17" s="96">
        <v>5450436</v>
      </c>
      <c r="O17" s="96">
        <v>4865283</v>
      </c>
      <c r="P17" s="96">
        <v>3638441</v>
      </c>
      <c r="Q17" s="96">
        <v>2105486</v>
      </c>
      <c r="R17" s="94">
        <v>2704941</v>
      </c>
      <c r="S17" s="96">
        <v>1455548</v>
      </c>
      <c r="T17" s="96">
        <v>2299865</v>
      </c>
      <c r="U17" s="96">
        <v>2140802</v>
      </c>
      <c r="V17" s="96">
        <v>1382048</v>
      </c>
      <c r="W17" s="84">
        <v>972231</v>
      </c>
      <c r="X17" s="84">
        <v>1010064</v>
      </c>
      <c r="Y17" s="84">
        <v>964569</v>
      </c>
      <c r="Z17" s="84">
        <v>1003725</v>
      </c>
      <c r="AA17" s="88">
        <v>1444548</v>
      </c>
      <c r="AB17" s="88">
        <v>1010523</v>
      </c>
      <c r="AC17" s="88">
        <v>534342</v>
      </c>
      <c r="AD17" s="88">
        <v>500338</v>
      </c>
      <c r="AE17" s="88">
        <v>534275</v>
      </c>
      <c r="AF17" s="88">
        <v>702860</v>
      </c>
      <c r="AG17" s="88">
        <v>731855</v>
      </c>
      <c r="AH17" s="85">
        <v>915807</v>
      </c>
    </row>
    <row r="18" spans="1:16377" ht="15" customHeight="1">
      <c r="B18" s="83" t="s">
        <v>16</v>
      </c>
      <c r="C18" s="96">
        <v>946474</v>
      </c>
      <c r="D18" s="96">
        <v>994798</v>
      </c>
      <c r="E18" s="96">
        <v>959103</v>
      </c>
      <c r="F18" s="96">
        <v>736124</v>
      </c>
      <c r="G18" s="96">
        <v>448189</v>
      </c>
      <c r="H18" s="96">
        <v>293704</v>
      </c>
      <c r="I18" s="96">
        <v>12517</v>
      </c>
      <c r="J18" s="96">
        <v>165216</v>
      </c>
      <c r="K18" s="96">
        <v>102949</v>
      </c>
      <c r="L18" s="96">
        <v>99348</v>
      </c>
      <c r="M18" s="96">
        <v>201066</v>
      </c>
      <c r="N18" s="96">
        <v>154383</v>
      </c>
      <c r="O18" s="96">
        <v>226330</v>
      </c>
      <c r="P18" s="96">
        <v>190652</v>
      </c>
      <c r="Q18" s="96">
        <v>201048</v>
      </c>
      <c r="R18" s="94">
        <v>166179</v>
      </c>
      <c r="S18" s="96">
        <v>194073</v>
      </c>
      <c r="T18" s="96">
        <v>140996</v>
      </c>
      <c r="U18" s="96">
        <v>203697</v>
      </c>
      <c r="V18" s="96">
        <v>233353</v>
      </c>
      <c r="W18" s="84">
        <v>288041</v>
      </c>
      <c r="X18" s="84">
        <v>238844</v>
      </c>
      <c r="Y18" s="84">
        <v>241480</v>
      </c>
      <c r="Z18" s="84">
        <v>240357</v>
      </c>
      <c r="AA18" s="88">
        <v>220781</v>
      </c>
      <c r="AB18" s="88">
        <v>205102</v>
      </c>
      <c r="AC18" s="88">
        <v>203475</v>
      </c>
      <c r="AD18" s="88">
        <v>170189</v>
      </c>
      <c r="AE18" s="88">
        <v>109432</v>
      </c>
      <c r="AF18" s="88">
        <v>130197</v>
      </c>
      <c r="AG18" s="88">
        <v>421204</v>
      </c>
      <c r="AH18" s="85">
        <v>312459</v>
      </c>
    </row>
    <row r="19" spans="1:16377" ht="15" customHeight="1">
      <c r="A19" s="96">
        <v>994798</v>
      </c>
      <c r="B19" s="83" t="s">
        <v>17</v>
      </c>
      <c r="C19" s="96">
        <v>4914399</v>
      </c>
      <c r="D19" s="96">
        <v>4943047</v>
      </c>
      <c r="E19" s="96">
        <v>6051190</v>
      </c>
      <c r="F19" s="96">
        <v>5183205</v>
      </c>
      <c r="G19" s="96">
        <v>4759336</v>
      </c>
      <c r="H19" s="96">
        <v>4293768</v>
      </c>
      <c r="I19" s="96">
        <v>4479621</v>
      </c>
      <c r="J19" s="96">
        <v>5779941</v>
      </c>
      <c r="K19" s="96">
        <v>5948311</v>
      </c>
      <c r="L19" s="96">
        <v>3485728</v>
      </c>
      <c r="M19" s="96">
        <v>3119234</v>
      </c>
      <c r="N19" s="96">
        <v>2164320</v>
      </c>
      <c r="O19" s="96">
        <v>1215324</v>
      </c>
      <c r="P19" s="96">
        <v>7015</v>
      </c>
      <c r="Q19" s="96">
        <v>1471900</v>
      </c>
      <c r="R19" s="94">
        <v>804712</v>
      </c>
      <c r="S19" s="96">
        <v>1295931</v>
      </c>
      <c r="T19" s="96">
        <v>97875</v>
      </c>
      <c r="U19" s="96">
        <v>67641</v>
      </c>
      <c r="V19" s="96">
        <v>249510</v>
      </c>
      <c r="W19" s="84">
        <v>297944</v>
      </c>
      <c r="X19" s="84">
        <v>254113</v>
      </c>
      <c r="Y19" s="84">
        <v>394368</v>
      </c>
      <c r="Z19" s="84">
        <v>202496</v>
      </c>
      <c r="AA19" s="88">
        <v>269177</v>
      </c>
      <c r="AB19" s="88">
        <v>263183</v>
      </c>
      <c r="AC19" s="88">
        <v>891285</v>
      </c>
      <c r="AD19" s="88">
        <v>561646</v>
      </c>
      <c r="AE19" s="88">
        <v>1071434</v>
      </c>
      <c r="AF19" s="88">
        <v>1178448</v>
      </c>
      <c r="AG19" s="88">
        <v>1099743</v>
      </c>
      <c r="AH19" s="85">
        <v>1149387</v>
      </c>
    </row>
    <row r="20" spans="1:16377" ht="15" customHeight="1">
      <c r="B20" s="83" t="s">
        <v>18</v>
      </c>
      <c r="C20" s="84">
        <v>14695</v>
      </c>
      <c r="D20" s="84">
        <v>0</v>
      </c>
      <c r="E20" s="84">
        <v>0</v>
      </c>
      <c r="F20" s="84">
        <v>0</v>
      </c>
      <c r="G20" s="84">
        <v>0</v>
      </c>
      <c r="H20" s="84">
        <v>0</v>
      </c>
      <c r="I20" s="84">
        <v>0</v>
      </c>
      <c r="J20" s="84">
        <v>0</v>
      </c>
      <c r="K20" s="84">
        <v>0</v>
      </c>
      <c r="L20" s="84">
        <v>0</v>
      </c>
      <c r="M20" s="84">
        <v>0</v>
      </c>
      <c r="N20" s="84">
        <v>0</v>
      </c>
      <c r="O20" s="84">
        <v>0</v>
      </c>
      <c r="P20" s="84">
        <v>0</v>
      </c>
      <c r="Q20" s="84">
        <v>0</v>
      </c>
      <c r="R20" s="84">
        <v>0</v>
      </c>
      <c r="S20" s="84">
        <v>0</v>
      </c>
      <c r="T20" s="84">
        <v>0</v>
      </c>
      <c r="U20" s="84">
        <v>0</v>
      </c>
      <c r="V20" s="96">
        <v>826640</v>
      </c>
      <c r="W20" s="84">
        <v>288103</v>
      </c>
      <c r="X20" s="84">
        <v>386026</v>
      </c>
      <c r="Y20" s="84">
        <v>251744</v>
      </c>
      <c r="Z20" s="84">
        <v>316128</v>
      </c>
      <c r="AA20" s="88">
        <v>279158</v>
      </c>
      <c r="AB20" s="88">
        <v>418723</v>
      </c>
      <c r="AC20" s="88">
        <v>324805</v>
      </c>
      <c r="AD20" s="88">
        <v>154796</v>
      </c>
      <c r="AE20" s="88">
        <v>171367</v>
      </c>
      <c r="AF20" s="88">
        <v>133863</v>
      </c>
      <c r="AG20" s="88">
        <v>184330</v>
      </c>
      <c r="AH20" s="85">
        <v>144749</v>
      </c>
    </row>
    <row r="21" spans="1:16377" ht="15" customHeight="1">
      <c r="B21" s="83" t="s">
        <v>19</v>
      </c>
      <c r="C21" s="96">
        <v>517695</v>
      </c>
      <c r="D21" s="96">
        <v>504586</v>
      </c>
      <c r="E21" s="84">
        <v>0</v>
      </c>
      <c r="F21" s="84">
        <v>0</v>
      </c>
      <c r="G21" s="84">
        <v>0</v>
      </c>
      <c r="H21" s="84">
        <v>0</v>
      </c>
      <c r="I21" s="84">
        <v>0</v>
      </c>
      <c r="J21" s="84">
        <v>0</v>
      </c>
      <c r="K21" s="84">
        <v>0</v>
      </c>
      <c r="L21" s="84">
        <v>0</v>
      </c>
      <c r="M21" s="84">
        <v>0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529436</v>
      </c>
      <c r="X21" s="84">
        <v>522929</v>
      </c>
      <c r="Y21" s="88">
        <v>0</v>
      </c>
      <c r="Z21" s="88">
        <v>0</v>
      </c>
      <c r="AA21" s="88">
        <v>0</v>
      </c>
      <c r="AB21" s="88">
        <v>0</v>
      </c>
      <c r="AC21" s="88">
        <v>0</v>
      </c>
      <c r="AD21" s="88">
        <v>406387</v>
      </c>
      <c r="AE21" s="88">
        <v>0</v>
      </c>
      <c r="AF21" s="88">
        <v>0</v>
      </c>
      <c r="AG21" s="88">
        <v>100772</v>
      </c>
      <c r="AH21" s="88">
        <v>0</v>
      </c>
    </row>
    <row r="22" spans="1:16377" ht="15" customHeight="1">
      <c r="B22" s="81" t="s">
        <v>20</v>
      </c>
      <c r="C22" s="82">
        <f t="shared" ref="C22:E22" si="2">SUM(C23:C25)</f>
        <v>2372876</v>
      </c>
      <c r="D22" s="82">
        <f t="shared" si="2"/>
        <v>2702116</v>
      </c>
      <c r="E22" s="82">
        <f t="shared" si="2"/>
        <v>3039127</v>
      </c>
      <c r="F22" s="82">
        <f t="shared" ref="F22:N22" si="3">SUM(F23:F25)</f>
        <v>3224539</v>
      </c>
      <c r="G22" s="82">
        <f t="shared" si="3"/>
        <v>3281151.8761900002</v>
      </c>
      <c r="H22" s="82">
        <f t="shared" si="3"/>
        <v>3116776</v>
      </c>
      <c r="I22" s="82">
        <f t="shared" si="3"/>
        <v>2923702</v>
      </c>
      <c r="J22" s="82">
        <f t="shared" si="3"/>
        <v>2655155</v>
      </c>
      <c r="K22" s="82">
        <f t="shared" si="3"/>
        <v>3027522</v>
      </c>
      <c r="L22" s="82">
        <f t="shared" si="3"/>
        <v>3325303</v>
      </c>
      <c r="M22" s="82">
        <f t="shared" si="3"/>
        <v>3508504</v>
      </c>
      <c r="N22" s="82">
        <f t="shared" si="3"/>
        <v>3215455</v>
      </c>
      <c r="O22" s="82">
        <v>2828435</v>
      </c>
      <c r="P22" s="82">
        <v>1867075</v>
      </c>
      <c r="Q22" s="82">
        <v>1538914</v>
      </c>
      <c r="R22" s="82">
        <v>32038</v>
      </c>
      <c r="S22" s="82">
        <v>9047</v>
      </c>
      <c r="T22" s="82">
        <v>21623</v>
      </c>
      <c r="U22" s="82">
        <v>35425</v>
      </c>
      <c r="V22" s="82">
        <v>10090</v>
      </c>
      <c r="W22" s="82">
        <v>127540</v>
      </c>
      <c r="X22" s="82">
        <v>307452</v>
      </c>
      <c r="Y22" s="82">
        <v>401997</v>
      </c>
      <c r="Z22" s="82">
        <v>23461</v>
      </c>
      <c r="AA22" s="87">
        <v>4493</v>
      </c>
      <c r="AB22" s="87">
        <v>33471</v>
      </c>
      <c r="AC22" s="87">
        <v>43108</v>
      </c>
      <c r="AD22" s="87">
        <v>43181</v>
      </c>
      <c r="AE22" s="87">
        <v>26484</v>
      </c>
      <c r="AF22" s="87">
        <v>48676</v>
      </c>
      <c r="AG22" s="87">
        <v>41397</v>
      </c>
      <c r="AH22" s="87">
        <v>46445</v>
      </c>
    </row>
    <row r="23" spans="1:16377" ht="15" customHeight="1">
      <c r="B23" s="83" t="s">
        <v>21</v>
      </c>
      <c r="C23" s="94">
        <v>0</v>
      </c>
      <c r="D23" s="94">
        <v>38390</v>
      </c>
      <c r="E23" s="94">
        <v>23728</v>
      </c>
      <c r="F23" s="94">
        <v>34355</v>
      </c>
      <c r="G23" s="94">
        <v>34828</v>
      </c>
      <c r="H23" s="94">
        <v>24412</v>
      </c>
      <c r="I23" s="94">
        <v>34604</v>
      </c>
      <c r="J23" s="94">
        <v>31619</v>
      </c>
      <c r="K23" s="94">
        <v>0</v>
      </c>
      <c r="L23" s="94">
        <v>33783</v>
      </c>
      <c r="M23" s="94">
        <v>40242</v>
      </c>
      <c r="N23" s="94">
        <v>36929</v>
      </c>
      <c r="O23" s="94">
        <v>0</v>
      </c>
      <c r="P23" s="94">
        <v>37028</v>
      </c>
      <c r="Q23" s="96">
        <v>43272</v>
      </c>
      <c r="R23" s="94">
        <v>23952</v>
      </c>
      <c r="S23" s="96">
        <v>0</v>
      </c>
      <c r="T23" s="96">
        <v>17214</v>
      </c>
      <c r="U23" s="96">
        <v>14620</v>
      </c>
      <c r="V23" s="96">
        <v>7914</v>
      </c>
      <c r="W23" s="84">
        <v>0</v>
      </c>
      <c r="X23" s="84">
        <v>35854</v>
      </c>
      <c r="Y23" s="84">
        <v>26168</v>
      </c>
      <c r="Z23" s="84">
        <v>19806</v>
      </c>
      <c r="AA23" s="88">
        <v>0</v>
      </c>
      <c r="AB23" s="88">
        <v>16518</v>
      </c>
      <c r="AC23" s="88">
        <v>17197</v>
      </c>
      <c r="AD23" s="88">
        <v>16480</v>
      </c>
      <c r="AE23" s="88">
        <v>0</v>
      </c>
      <c r="AF23" s="88">
        <v>21015</v>
      </c>
      <c r="AG23" s="88">
        <v>18378</v>
      </c>
      <c r="AH23" s="88">
        <v>25948</v>
      </c>
    </row>
    <row r="24" spans="1:16377" ht="15" customHeight="1">
      <c r="B24" s="83" t="s">
        <v>22</v>
      </c>
      <c r="C24" s="94">
        <v>2372761</v>
      </c>
      <c r="D24" s="94">
        <v>2663215</v>
      </c>
      <c r="E24" s="94">
        <v>3013110</v>
      </c>
      <c r="F24" s="94">
        <v>3175173</v>
      </c>
      <c r="G24" s="94">
        <v>3244014.8761900002</v>
      </c>
      <c r="H24" s="94">
        <v>3089665</v>
      </c>
      <c r="I24" s="94">
        <v>2884176</v>
      </c>
      <c r="J24" s="94">
        <v>2621347</v>
      </c>
      <c r="K24" s="94">
        <v>3022679</v>
      </c>
      <c r="L24" s="94">
        <v>3288811</v>
      </c>
      <c r="M24" s="94">
        <v>3465672</v>
      </c>
      <c r="N24" s="94">
        <v>3174941</v>
      </c>
      <c r="O24" s="94">
        <v>2825583</v>
      </c>
      <c r="P24" s="94">
        <v>1827568</v>
      </c>
      <c r="Q24" s="96">
        <v>1492928</v>
      </c>
      <c r="R24" s="94">
        <v>5554</v>
      </c>
      <c r="S24" s="96">
        <v>5507</v>
      </c>
      <c r="T24" s="96">
        <v>539</v>
      </c>
      <c r="U24" s="96">
        <v>509</v>
      </c>
      <c r="V24" s="96">
        <v>399</v>
      </c>
      <c r="W24" s="84">
        <v>101569</v>
      </c>
      <c r="X24" s="84">
        <v>266634</v>
      </c>
      <c r="Y24" s="84">
        <v>372159</v>
      </c>
      <c r="Z24" s="84">
        <v>499</v>
      </c>
      <c r="AA24" s="88">
        <v>549</v>
      </c>
      <c r="AB24" s="88">
        <v>799</v>
      </c>
      <c r="AC24" s="88">
        <v>799</v>
      </c>
      <c r="AD24" s="88">
        <v>799</v>
      </c>
      <c r="AE24" s="88">
        <v>1299</v>
      </c>
      <c r="AF24" s="88">
        <v>1299</v>
      </c>
      <c r="AG24" s="88">
        <v>1299</v>
      </c>
      <c r="AH24" s="88">
        <v>1299</v>
      </c>
    </row>
    <row r="25" spans="1:16377" ht="15" customHeight="1">
      <c r="B25" s="83" t="s">
        <v>23</v>
      </c>
      <c r="C25" s="94">
        <v>115</v>
      </c>
      <c r="D25" s="94">
        <v>511</v>
      </c>
      <c r="E25" s="94">
        <v>2289</v>
      </c>
      <c r="F25" s="94">
        <v>15011</v>
      </c>
      <c r="G25" s="94">
        <v>2309</v>
      </c>
      <c r="H25" s="94">
        <v>2699</v>
      </c>
      <c r="I25" s="94">
        <v>4922</v>
      </c>
      <c r="J25" s="94">
        <v>2189</v>
      </c>
      <c r="K25" s="94">
        <v>4843</v>
      </c>
      <c r="L25" s="94">
        <v>2709</v>
      </c>
      <c r="M25" s="94">
        <v>2590</v>
      </c>
      <c r="N25" s="94">
        <v>3585</v>
      </c>
      <c r="O25" s="94">
        <v>2852</v>
      </c>
      <c r="P25" s="94">
        <v>2479</v>
      </c>
      <c r="Q25" s="96">
        <v>2714</v>
      </c>
      <c r="R25" s="94">
        <v>2532</v>
      </c>
      <c r="S25" s="96">
        <v>3540</v>
      </c>
      <c r="T25" s="96">
        <v>3870</v>
      </c>
      <c r="U25" s="96">
        <v>20296</v>
      </c>
      <c r="V25" s="96">
        <v>1777</v>
      </c>
      <c r="W25" s="84">
        <v>25971</v>
      </c>
      <c r="X25" s="84">
        <v>4964</v>
      </c>
      <c r="Y25" s="84">
        <v>3670</v>
      </c>
      <c r="Z25" s="84">
        <v>3156</v>
      </c>
      <c r="AA25" s="88">
        <v>3944</v>
      </c>
      <c r="AB25" s="88">
        <v>16154</v>
      </c>
      <c r="AC25" s="88">
        <v>25112</v>
      </c>
      <c r="AD25" s="88">
        <v>25902</v>
      </c>
      <c r="AE25" s="88">
        <v>25185</v>
      </c>
      <c r="AF25" s="88">
        <v>26362</v>
      </c>
      <c r="AG25" s="88">
        <v>21720</v>
      </c>
      <c r="AH25" s="88">
        <v>19198</v>
      </c>
    </row>
    <row r="26" spans="1:16377" ht="15" customHeight="1">
      <c r="B26" s="81" t="s">
        <v>24</v>
      </c>
      <c r="C26" s="82">
        <f t="shared" ref="C26:E26" si="4">SUM(C27:C29)</f>
        <v>47474282</v>
      </c>
      <c r="D26" s="82">
        <f t="shared" si="4"/>
        <v>47382375</v>
      </c>
      <c r="E26" s="82">
        <f t="shared" si="4"/>
        <v>45813464</v>
      </c>
      <c r="F26" s="82">
        <f t="shared" ref="F26:N26" si="5">SUM(F27:F29)</f>
        <v>43622862</v>
      </c>
      <c r="G26" s="82">
        <f t="shared" si="5"/>
        <v>39757397</v>
      </c>
      <c r="H26" s="82">
        <f t="shared" si="5"/>
        <v>36895008</v>
      </c>
      <c r="I26" s="82">
        <f t="shared" si="5"/>
        <v>36079747</v>
      </c>
      <c r="J26" s="82">
        <f t="shared" si="5"/>
        <v>36892631</v>
      </c>
      <c r="K26" s="82">
        <f t="shared" si="5"/>
        <v>36475491</v>
      </c>
      <c r="L26" s="82">
        <f t="shared" si="5"/>
        <v>33813367</v>
      </c>
      <c r="M26" s="82">
        <f t="shared" si="5"/>
        <v>33319264</v>
      </c>
      <c r="N26" s="82">
        <f t="shared" si="5"/>
        <v>33470851</v>
      </c>
      <c r="O26" s="82">
        <v>32337283</v>
      </c>
      <c r="P26" s="82">
        <v>30811857</v>
      </c>
      <c r="Q26" s="82">
        <v>30183788</v>
      </c>
      <c r="R26" s="82">
        <v>28026905</v>
      </c>
      <c r="S26" s="82">
        <v>27212153</v>
      </c>
      <c r="T26" s="82">
        <v>23544871</v>
      </c>
      <c r="U26" s="82">
        <v>22807867</v>
      </c>
      <c r="V26" s="82">
        <v>23132788</v>
      </c>
      <c r="W26" s="82">
        <v>21799357</v>
      </c>
      <c r="X26" s="82">
        <v>21952847</v>
      </c>
      <c r="Y26" s="82">
        <v>20983894</v>
      </c>
      <c r="Z26" s="82">
        <v>20150763</v>
      </c>
      <c r="AA26" s="82">
        <v>19042197</v>
      </c>
      <c r="AB26" s="82">
        <v>18085305</v>
      </c>
      <c r="AC26" s="82">
        <v>17763672</v>
      </c>
      <c r="AD26" s="82">
        <v>17614075</v>
      </c>
      <c r="AE26" s="82">
        <v>17217356</v>
      </c>
      <c r="AF26" s="82">
        <v>17363573</v>
      </c>
      <c r="AG26" s="82">
        <v>17938559</v>
      </c>
      <c r="AH26" s="82">
        <v>18559721</v>
      </c>
    </row>
    <row r="27" spans="1:16377" ht="15" customHeight="1">
      <c r="B27" s="83" t="s">
        <v>25</v>
      </c>
      <c r="C27" s="94">
        <v>48586570</v>
      </c>
      <c r="D27" s="94">
        <v>48648157</v>
      </c>
      <c r="E27" s="94">
        <v>46879567</v>
      </c>
      <c r="F27" s="94">
        <v>44617755</v>
      </c>
      <c r="G27" s="94">
        <v>40613781</v>
      </c>
      <c r="H27" s="94">
        <v>37708112</v>
      </c>
      <c r="I27" s="94">
        <v>36696258</v>
      </c>
      <c r="J27" s="94">
        <v>37304147</v>
      </c>
      <c r="K27" s="94">
        <v>36528886</v>
      </c>
      <c r="L27" s="94">
        <v>33510273</v>
      </c>
      <c r="M27" s="94">
        <v>32832573</v>
      </c>
      <c r="N27" s="94">
        <v>33276700</v>
      </c>
      <c r="O27" s="94">
        <v>31811074</v>
      </c>
      <c r="P27" s="94">
        <v>30342714</v>
      </c>
      <c r="Q27" s="96">
        <v>29897544</v>
      </c>
      <c r="R27" s="96">
        <v>28061079</v>
      </c>
      <c r="S27" s="96">
        <v>27466468</v>
      </c>
      <c r="T27" s="96">
        <v>24104009</v>
      </c>
      <c r="U27" s="96">
        <v>23584624</v>
      </c>
      <c r="V27" s="96">
        <v>23851366</v>
      </c>
      <c r="W27" s="86">
        <v>22485395</v>
      </c>
      <c r="X27" s="86">
        <v>22417330</v>
      </c>
      <c r="Y27" s="86">
        <v>21481968</v>
      </c>
      <c r="Z27" s="86">
        <v>20653016</v>
      </c>
      <c r="AA27" s="86">
        <v>19459162</v>
      </c>
      <c r="AB27" s="86">
        <v>18544180</v>
      </c>
      <c r="AC27" s="86">
        <v>18235736</v>
      </c>
      <c r="AD27" s="86">
        <v>18033483</v>
      </c>
      <c r="AE27" s="86">
        <v>17521919</v>
      </c>
      <c r="AF27" s="86">
        <v>17735057</v>
      </c>
      <c r="AG27" s="86">
        <v>18360064</v>
      </c>
      <c r="AH27" s="84">
        <v>18994853</v>
      </c>
    </row>
    <row r="28" spans="1:16377" ht="15" customHeight="1">
      <c r="B28" s="83" t="s">
        <v>26</v>
      </c>
      <c r="C28" s="94">
        <v>1991797</v>
      </c>
      <c r="D28" s="94">
        <v>1688907</v>
      </c>
      <c r="E28" s="94">
        <v>1683724</v>
      </c>
      <c r="F28" s="94">
        <v>1614460</v>
      </c>
      <c r="G28" s="94">
        <v>1608786</v>
      </c>
      <c r="H28" s="94">
        <v>1625628</v>
      </c>
      <c r="I28" s="94">
        <v>1815060</v>
      </c>
      <c r="J28" s="94">
        <v>1981265</v>
      </c>
      <c r="K28" s="94">
        <v>2250365</v>
      </c>
      <c r="L28" s="94">
        <v>2385393</v>
      </c>
      <c r="M28" s="94">
        <v>2586864</v>
      </c>
      <c r="N28" s="94">
        <v>2425523</v>
      </c>
      <c r="O28" s="94">
        <v>2520955</v>
      </c>
      <c r="P28" s="94">
        <v>2272963</v>
      </c>
      <c r="Q28" s="96">
        <v>2134744</v>
      </c>
      <c r="R28" s="96">
        <v>1790226</v>
      </c>
      <c r="S28" s="96">
        <v>1644175</v>
      </c>
      <c r="T28" s="96">
        <v>1325595</v>
      </c>
      <c r="U28" s="96">
        <v>1138667</v>
      </c>
      <c r="V28" s="96">
        <v>1099264</v>
      </c>
      <c r="W28" s="86">
        <v>1142697</v>
      </c>
      <c r="X28" s="86">
        <v>1028954</v>
      </c>
      <c r="Y28" s="86">
        <v>922007</v>
      </c>
      <c r="Z28" s="86">
        <v>853061</v>
      </c>
      <c r="AA28" s="86">
        <v>914688</v>
      </c>
      <c r="AB28" s="86">
        <v>839586</v>
      </c>
      <c r="AC28" s="86">
        <v>852570</v>
      </c>
      <c r="AD28" s="86">
        <v>875274</v>
      </c>
      <c r="AE28" s="86">
        <v>916819</v>
      </c>
      <c r="AF28" s="86">
        <v>857507</v>
      </c>
      <c r="AG28" s="86">
        <v>831619</v>
      </c>
      <c r="AH28" s="84">
        <v>868687</v>
      </c>
    </row>
    <row r="29" spans="1:16377" ht="15" customHeight="1">
      <c r="A29" s="52">
        <v>-1597776</v>
      </c>
      <c r="B29" s="83" t="s">
        <v>27</v>
      </c>
      <c r="C29" s="94">
        <v>-3104085</v>
      </c>
      <c r="D29" s="94">
        <v>-2954689</v>
      </c>
      <c r="E29" s="94">
        <v>-2749827</v>
      </c>
      <c r="F29" s="94">
        <v>-2609353</v>
      </c>
      <c r="G29" s="94">
        <v>-2465170</v>
      </c>
      <c r="H29" s="94">
        <v>-2438732</v>
      </c>
      <c r="I29" s="94">
        <v>-2431571</v>
      </c>
      <c r="J29" s="94">
        <v>-2392781</v>
      </c>
      <c r="K29" s="94">
        <v>-2303760</v>
      </c>
      <c r="L29" s="94">
        <v>-2082299</v>
      </c>
      <c r="M29" s="94">
        <v>-2100173</v>
      </c>
      <c r="N29" s="94">
        <v>-2231372</v>
      </c>
      <c r="O29" s="94">
        <v>-1994746</v>
      </c>
      <c r="P29" s="94">
        <v>-1803820</v>
      </c>
      <c r="Q29" s="96">
        <v>-1848500</v>
      </c>
      <c r="R29" s="94">
        <v>-1824400</v>
      </c>
      <c r="S29" s="96">
        <v>-1898490</v>
      </c>
      <c r="T29" s="96">
        <v>-1884733</v>
      </c>
      <c r="U29" s="96">
        <v>-1915424</v>
      </c>
      <c r="V29" s="96">
        <v>-1817842</v>
      </c>
      <c r="W29" s="84">
        <v>-1828735</v>
      </c>
      <c r="X29" s="84">
        <v>-1493437</v>
      </c>
      <c r="Y29" s="84">
        <v>-1420081</v>
      </c>
      <c r="Z29" s="84">
        <v>-1355314</v>
      </c>
      <c r="AA29" s="84">
        <v>-1331653</v>
      </c>
      <c r="AB29" s="84">
        <v>-1298461</v>
      </c>
      <c r="AC29" s="84">
        <v>-1324634</v>
      </c>
      <c r="AD29" s="84">
        <v>-1294682</v>
      </c>
      <c r="AE29" s="84">
        <v>-1221382</v>
      </c>
      <c r="AF29" s="84">
        <v>-1228991</v>
      </c>
      <c r="AG29" s="84">
        <v>-1253124</v>
      </c>
      <c r="AH29" s="84">
        <v>-1303819</v>
      </c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  <c r="MG29" s="52"/>
      <c r="MH29" s="52"/>
      <c r="MI29" s="52"/>
      <c r="MJ29" s="52"/>
      <c r="MK29" s="52"/>
      <c r="ML29" s="52"/>
      <c r="MM29" s="52"/>
      <c r="MN29" s="52"/>
      <c r="MO29" s="52"/>
      <c r="MP29" s="52"/>
      <c r="MQ29" s="52"/>
      <c r="MR29" s="52"/>
      <c r="MS29" s="52"/>
      <c r="MT29" s="52"/>
      <c r="MU29" s="52"/>
      <c r="MV29" s="52"/>
      <c r="MW29" s="52"/>
      <c r="MX29" s="52"/>
      <c r="MY29" s="52"/>
      <c r="MZ29" s="52"/>
      <c r="NA29" s="52"/>
      <c r="NB29" s="52"/>
      <c r="NC29" s="52"/>
      <c r="ND29" s="52"/>
      <c r="NE29" s="52"/>
      <c r="NF29" s="52"/>
      <c r="NG29" s="52"/>
      <c r="NH29" s="52"/>
      <c r="NI29" s="52"/>
      <c r="NJ29" s="52"/>
      <c r="NK29" s="52"/>
      <c r="NL29" s="52"/>
      <c r="NM29" s="52"/>
      <c r="NN29" s="52"/>
      <c r="NO29" s="52"/>
      <c r="NP29" s="52"/>
      <c r="NQ29" s="52"/>
      <c r="NR29" s="52"/>
      <c r="NS29" s="52"/>
      <c r="NT29" s="52"/>
      <c r="NU29" s="52"/>
      <c r="NV29" s="52"/>
      <c r="NW29" s="52"/>
      <c r="NX29" s="52"/>
      <c r="NY29" s="52"/>
      <c r="NZ29" s="52"/>
      <c r="OA29" s="52"/>
      <c r="OB29" s="52"/>
      <c r="OC29" s="52"/>
      <c r="OD29" s="52"/>
      <c r="OE29" s="52"/>
      <c r="OF29" s="52"/>
      <c r="OG29" s="52"/>
      <c r="OH29" s="52"/>
      <c r="OI29" s="52"/>
      <c r="OJ29" s="52"/>
      <c r="OK29" s="52"/>
      <c r="OL29" s="52"/>
      <c r="OM29" s="52"/>
      <c r="ON29" s="52"/>
      <c r="OO29" s="52"/>
      <c r="OP29" s="52"/>
      <c r="OQ29" s="52"/>
      <c r="OR29" s="52"/>
      <c r="OS29" s="52"/>
      <c r="OT29" s="52"/>
      <c r="OU29" s="52"/>
      <c r="OV29" s="52"/>
      <c r="OW29" s="52"/>
      <c r="OX29" s="52"/>
      <c r="OY29" s="52"/>
      <c r="OZ29" s="52"/>
      <c r="PA29" s="52"/>
      <c r="PB29" s="52"/>
      <c r="PC29" s="52"/>
      <c r="PD29" s="52"/>
      <c r="PE29" s="52"/>
      <c r="PF29" s="52"/>
      <c r="PG29" s="52"/>
      <c r="PH29" s="52"/>
      <c r="PI29" s="52"/>
      <c r="PJ29" s="52"/>
      <c r="PK29" s="52"/>
      <c r="PL29" s="52"/>
      <c r="PM29" s="52"/>
      <c r="PN29" s="52"/>
      <c r="PO29" s="52"/>
      <c r="PP29" s="52"/>
      <c r="PQ29" s="52"/>
      <c r="PR29" s="52"/>
      <c r="PS29" s="52"/>
      <c r="PT29" s="52"/>
      <c r="PU29" s="52"/>
      <c r="PV29" s="52"/>
      <c r="PW29" s="52"/>
      <c r="PX29" s="52"/>
      <c r="PY29" s="52"/>
      <c r="PZ29" s="52"/>
      <c r="QA29" s="52"/>
      <c r="QB29" s="52"/>
      <c r="QC29" s="52"/>
      <c r="QD29" s="52"/>
      <c r="QE29" s="52"/>
      <c r="QF29" s="52"/>
      <c r="QG29" s="52"/>
      <c r="QH29" s="52"/>
      <c r="QI29" s="52"/>
      <c r="QJ29" s="52"/>
      <c r="QK29" s="52"/>
      <c r="QL29" s="52"/>
      <c r="QM29" s="52"/>
      <c r="QN29" s="52"/>
      <c r="QO29" s="52"/>
      <c r="QP29" s="52"/>
      <c r="QQ29" s="52"/>
      <c r="QR29" s="52"/>
      <c r="QS29" s="52"/>
      <c r="QT29" s="52"/>
      <c r="QU29" s="52"/>
      <c r="QV29" s="52"/>
      <c r="QW29" s="52"/>
      <c r="QX29" s="52"/>
      <c r="QY29" s="52"/>
      <c r="QZ29" s="52"/>
      <c r="RA29" s="52"/>
      <c r="RB29" s="52"/>
      <c r="RC29" s="52"/>
      <c r="RD29" s="52"/>
      <c r="RE29" s="52"/>
      <c r="RF29" s="52"/>
      <c r="RG29" s="52"/>
      <c r="RH29" s="52"/>
      <c r="RI29" s="52"/>
      <c r="RJ29" s="52"/>
      <c r="RK29" s="52"/>
      <c r="RL29" s="52"/>
      <c r="RM29" s="52"/>
      <c r="RN29" s="52"/>
      <c r="RO29" s="52"/>
      <c r="RP29" s="52"/>
      <c r="RQ29" s="52"/>
      <c r="RR29" s="52"/>
      <c r="RS29" s="52"/>
      <c r="RT29" s="52"/>
      <c r="RU29" s="52"/>
      <c r="RV29" s="52"/>
      <c r="RW29" s="52"/>
      <c r="RX29" s="52"/>
      <c r="RY29" s="52"/>
      <c r="RZ29" s="52"/>
      <c r="SA29" s="52"/>
      <c r="SB29" s="52"/>
      <c r="SC29" s="52"/>
      <c r="SD29" s="52"/>
      <c r="SE29" s="52"/>
      <c r="SF29" s="52"/>
      <c r="SG29" s="52"/>
      <c r="SH29" s="52"/>
      <c r="SI29" s="52"/>
      <c r="SJ29" s="52"/>
      <c r="SK29" s="52"/>
      <c r="SL29" s="52"/>
      <c r="SM29" s="52"/>
      <c r="SN29" s="52"/>
      <c r="SO29" s="52"/>
      <c r="SP29" s="52"/>
      <c r="SQ29" s="52"/>
      <c r="SR29" s="52"/>
      <c r="SS29" s="52"/>
      <c r="ST29" s="52"/>
      <c r="SU29" s="52"/>
      <c r="SV29" s="52"/>
      <c r="SW29" s="52"/>
      <c r="SX29" s="52"/>
      <c r="SY29" s="52"/>
      <c r="SZ29" s="52"/>
      <c r="TA29" s="52"/>
      <c r="TB29" s="52"/>
      <c r="TC29" s="52"/>
      <c r="TD29" s="52"/>
      <c r="TE29" s="52"/>
      <c r="TF29" s="52"/>
      <c r="TG29" s="52"/>
      <c r="TH29" s="52"/>
      <c r="TI29" s="52"/>
      <c r="TJ29" s="52"/>
      <c r="TK29" s="52"/>
      <c r="TL29" s="52"/>
      <c r="TM29" s="52"/>
      <c r="TN29" s="52"/>
      <c r="TO29" s="52"/>
      <c r="TP29" s="52"/>
      <c r="TQ29" s="52"/>
      <c r="TR29" s="52"/>
      <c r="TS29" s="52"/>
      <c r="TT29" s="52"/>
      <c r="TU29" s="52"/>
      <c r="TV29" s="52"/>
      <c r="TW29" s="52"/>
      <c r="TX29" s="52"/>
      <c r="TY29" s="52"/>
      <c r="TZ29" s="52"/>
      <c r="UA29" s="52"/>
      <c r="UB29" s="52"/>
      <c r="UC29" s="52"/>
      <c r="UD29" s="52"/>
      <c r="UE29" s="52"/>
      <c r="UF29" s="52"/>
      <c r="UG29" s="52"/>
      <c r="UH29" s="52"/>
      <c r="UI29" s="52"/>
      <c r="UJ29" s="52"/>
      <c r="UK29" s="52"/>
      <c r="UL29" s="52"/>
      <c r="UM29" s="52"/>
      <c r="UN29" s="52"/>
      <c r="UO29" s="52"/>
      <c r="UP29" s="52"/>
      <c r="UQ29" s="52"/>
      <c r="UR29" s="52"/>
      <c r="US29" s="52"/>
      <c r="UT29" s="52"/>
      <c r="UU29" s="52"/>
      <c r="UV29" s="52"/>
      <c r="UW29" s="52"/>
      <c r="UX29" s="52"/>
      <c r="UY29" s="52"/>
      <c r="UZ29" s="52"/>
      <c r="VA29" s="52"/>
      <c r="VB29" s="52"/>
      <c r="VC29" s="52"/>
      <c r="VD29" s="52"/>
      <c r="VE29" s="52"/>
      <c r="VF29" s="52"/>
      <c r="VG29" s="52"/>
      <c r="VH29" s="52"/>
      <c r="VI29" s="52"/>
      <c r="VJ29" s="52"/>
      <c r="VK29" s="52"/>
      <c r="VL29" s="52"/>
      <c r="VM29" s="52"/>
      <c r="VN29" s="52"/>
      <c r="VO29" s="52"/>
      <c r="VP29" s="52"/>
      <c r="VQ29" s="52"/>
      <c r="VR29" s="52"/>
      <c r="VS29" s="52"/>
      <c r="VT29" s="52"/>
      <c r="VU29" s="52"/>
      <c r="VV29" s="52"/>
      <c r="VW29" s="52"/>
      <c r="VX29" s="52"/>
      <c r="VY29" s="52"/>
      <c r="VZ29" s="52"/>
      <c r="WA29" s="52"/>
      <c r="WB29" s="52"/>
      <c r="WC29" s="52"/>
      <c r="WD29" s="52"/>
      <c r="WE29" s="52"/>
      <c r="WF29" s="52"/>
      <c r="WG29" s="52"/>
      <c r="WH29" s="52"/>
      <c r="WI29" s="52"/>
      <c r="WJ29" s="52"/>
      <c r="WK29" s="52"/>
      <c r="WL29" s="52"/>
      <c r="WM29" s="52"/>
      <c r="WN29" s="52"/>
      <c r="WO29" s="52"/>
      <c r="WP29" s="52"/>
      <c r="WQ29" s="52"/>
      <c r="WR29" s="52"/>
      <c r="WS29" s="52"/>
      <c r="WT29" s="52"/>
      <c r="WU29" s="52"/>
      <c r="WV29" s="52"/>
      <c r="WW29" s="52"/>
      <c r="WX29" s="52"/>
      <c r="WY29" s="52"/>
      <c r="WZ29" s="52"/>
      <c r="XA29" s="52"/>
      <c r="XB29" s="52"/>
      <c r="XC29" s="52"/>
      <c r="XD29" s="52"/>
      <c r="XE29" s="52"/>
      <c r="XF29" s="52"/>
      <c r="XG29" s="52"/>
      <c r="XH29" s="52"/>
      <c r="XI29" s="52"/>
      <c r="XJ29" s="52"/>
      <c r="XK29" s="52"/>
      <c r="XL29" s="52"/>
      <c r="XM29" s="52"/>
      <c r="XN29" s="52"/>
      <c r="XO29" s="52"/>
      <c r="XP29" s="52"/>
      <c r="XQ29" s="52"/>
      <c r="XR29" s="52"/>
      <c r="XS29" s="52"/>
      <c r="XT29" s="52"/>
      <c r="XU29" s="52"/>
      <c r="XV29" s="52"/>
      <c r="XW29" s="52"/>
      <c r="XX29" s="52"/>
      <c r="XY29" s="52"/>
      <c r="XZ29" s="52"/>
      <c r="YA29" s="52"/>
      <c r="YB29" s="52"/>
      <c r="YC29" s="52"/>
      <c r="YD29" s="52"/>
      <c r="YE29" s="52"/>
      <c r="YF29" s="52"/>
      <c r="YG29" s="52"/>
      <c r="YH29" s="52"/>
      <c r="YI29" s="52"/>
      <c r="YJ29" s="52"/>
      <c r="YK29" s="52"/>
      <c r="YL29" s="52"/>
      <c r="YM29" s="52"/>
      <c r="YN29" s="52"/>
      <c r="YO29" s="52"/>
      <c r="YP29" s="52"/>
      <c r="YQ29" s="52"/>
      <c r="YR29" s="52"/>
      <c r="YS29" s="52"/>
      <c r="YT29" s="52"/>
      <c r="YU29" s="52"/>
      <c r="YV29" s="52"/>
      <c r="YW29" s="52"/>
      <c r="YX29" s="52"/>
      <c r="YY29" s="52"/>
      <c r="YZ29" s="52"/>
      <c r="ZA29" s="52"/>
      <c r="ZB29" s="52"/>
      <c r="ZC29" s="52"/>
      <c r="ZD29" s="52"/>
      <c r="ZE29" s="52"/>
      <c r="ZF29" s="52"/>
      <c r="ZG29" s="52"/>
      <c r="ZH29" s="52"/>
      <c r="ZI29" s="52"/>
      <c r="ZJ29" s="52"/>
      <c r="ZK29" s="52"/>
      <c r="ZL29" s="52"/>
      <c r="ZM29" s="52"/>
      <c r="ZN29" s="52"/>
      <c r="ZO29" s="52"/>
      <c r="ZP29" s="52"/>
      <c r="ZQ29" s="52"/>
      <c r="ZR29" s="52"/>
      <c r="ZS29" s="52"/>
      <c r="ZT29" s="52"/>
      <c r="ZU29" s="52"/>
      <c r="ZV29" s="52"/>
      <c r="ZW29" s="52"/>
      <c r="ZX29" s="52"/>
      <c r="ZY29" s="52"/>
      <c r="ZZ29" s="52"/>
      <c r="AAA29" s="52"/>
      <c r="AAB29" s="52"/>
      <c r="AAC29" s="52"/>
      <c r="AAD29" s="52"/>
      <c r="AAE29" s="52"/>
      <c r="AAF29" s="52"/>
      <c r="AAG29" s="52"/>
      <c r="AAH29" s="52"/>
      <c r="AAI29" s="52"/>
      <c r="AAJ29" s="52"/>
      <c r="AAK29" s="52"/>
      <c r="AAL29" s="52"/>
      <c r="AAM29" s="52"/>
      <c r="AAN29" s="52"/>
      <c r="AAO29" s="52"/>
      <c r="AAP29" s="52"/>
      <c r="AAQ29" s="52"/>
      <c r="AAR29" s="52"/>
      <c r="AAS29" s="52"/>
      <c r="AAT29" s="52"/>
      <c r="AAU29" s="52"/>
      <c r="AAV29" s="52"/>
      <c r="AAW29" s="52"/>
      <c r="AAX29" s="52"/>
      <c r="AAY29" s="52"/>
      <c r="AAZ29" s="52"/>
      <c r="ABA29" s="52"/>
      <c r="ABB29" s="52"/>
      <c r="ABC29" s="52"/>
      <c r="ABD29" s="52"/>
      <c r="ABE29" s="52"/>
      <c r="ABF29" s="52"/>
      <c r="ABG29" s="52"/>
      <c r="ABH29" s="52"/>
      <c r="ABI29" s="52"/>
      <c r="ABJ29" s="52"/>
      <c r="ABK29" s="52"/>
      <c r="ABL29" s="52"/>
      <c r="ABM29" s="52"/>
      <c r="ABN29" s="52"/>
      <c r="ABO29" s="52"/>
      <c r="ABP29" s="52"/>
      <c r="ABQ29" s="52"/>
      <c r="ABR29" s="52"/>
      <c r="ABS29" s="52"/>
      <c r="ABT29" s="52"/>
      <c r="ABU29" s="52"/>
      <c r="ABV29" s="52"/>
      <c r="ABW29" s="52"/>
      <c r="ABX29" s="52"/>
      <c r="ABY29" s="52"/>
      <c r="ABZ29" s="52"/>
      <c r="ACA29" s="52"/>
      <c r="ACB29" s="52"/>
      <c r="ACC29" s="52"/>
      <c r="ACD29" s="52"/>
      <c r="ACE29" s="52"/>
      <c r="ACF29" s="52"/>
      <c r="ACG29" s="52"/>
      <c r="ACH29" s="52"/>
      <c r="ACI29" s="52"/>
      <c r="ACJ29" s="52"/>
      <c r="ACK29" s="52"/>
      <c r="ACL29" s="52"/>
      <c r="ACM29" s="52"/>
      <c r="ACN29" s="52"/>
      <c r="ACO29" s="52"/>
      <c r="ACP29" s="52"/>
      <c r="ACQ29" s="52"/>
      <c r="ACR29" s="52"/>
      <c r="ACS29" s="52"/>
      <c r="ACT29" s="52"/>
      <c r="ACU29" s="52"/>
      <c r="ACV29" s="52"/>
      <c r="ACW29" s="52"/>
      <c r="ACX29" s="52"/>
      <c r="ACY29" s="52"/>
      <c r="ACZ29" s="52"/>
      <c r="ADA29" s="52"/>
      <c r="ADB29" s="52"/>
      <c r="ADC29" s="52"/>
      <c r="ADD29" s="52"/>
      <c r="ADE29" s="52"/>
      <c r="ADF29" s="52"/>
      <c r="ADG29" s="52"/>
      <c r="ADH29" s="52"/>
      <c r="ADI29" s="52"/>
      <c r="ADJ29" s="52"/>
      <c r="ADK29" s="52"/>
      <c r="ADL29" s="52"/>
      <c r="ADM29" s="52"/>
      <c r="ADN29" s="52"/>
      <c r="ADO29" s="52"/>
      <c r="ADP29" s="52"/>
      <c r="ADQ29" s="52"/>
      <c r="ADR29" s="52"/>
      <c r="ADS29" s="52"/>
      <c r="ADT29" s="52"/>
      <c r="ADU29" s="52"/>
      <c r="ADV29" s="52"/>
      <c r="ADW29" s="52"/>
      <c r="ADX29" s="52"/>
      <c r="ADY29" s="52"/>
      <c r="ADZ29" s="52"/>
      <c r="AEA29" s="52"/>
      <c r="AEB29" s="52"/>
      <c r="AEC29" s="52"/>
      <c r="AED29" s="52"/>
      <c r="AEE29" s="52"/>
      <c r="AEF29" s="52"/>
      <c r="AEG29" s="52"/>
      <c r="AEH29" s="52"/>
      <c r="AEI29" s="52"/>
      <c r="AEJ29" s="52"/>
      <c r="AEK29" s="52"/>
      <c r="AEL29" s="52"/>
      <c r="AEM29" s="52"/>
      <c r="AEN29" s="52"/>
      <c r="AEO29" s="52"/>
      <c r="AEP29" s="52"/>
      <c r="AEQ29" s="52"/>
      <c r="AER29" s="52"/>
      <c r="AES29" s="52"/>
      <c r="AET29" s="52"/>
      <c r="AEU29" s="52"/>
      <c r="AEV29" s="52"/>
      <c r="AEW29" s="52"/>
      <c r="AEX29" s="52"/>
      <c r="AEY29" s="52"/>
      <c r="AEZ29" s="52"/>
      <c r="AFA29" s="52"/>
      <c r="AFB29" s="52"/>
      <c r="AFC29" s="52"/>
      <c r="AFD29" s="52"/>
      <c r="AFE29" s="52"/>
      <c r="AFF29" s="52"/>
      <c r="AFG29" s="52"/>
      <c r="AFH29" s="52"/>
      <c r="AFI29" s="52"/>
      <c r="AFJ29" s="52"/>
      <c r="AFK29" s="52"/>
      <c r="AFL29" s="52"/>
      <c r="AFM29" s="52"/>
      <c r="AFN29" s="52"/>
      <c r="AFO29" s="52"/>
      <c r="AFP29" s="52"/>
      <c r="AFQ29" s="52"/>
      <c r="AFR29" s="52"/>
      <c r="AFS29" s="52"/>
      <c r="AFT29" s="52"/>
      <c r="AFU29" s="52"/>
      <c r="AFV29" s="52"/>
      <c r="AFW29" s="52"/>
      <c r="AFX29" s="52"/>
      <c r="AFY29" s="52"/>
      <c r="AFZ29" s="52"/>
      <c r="AGA29" s="52"/>
      <c r="AGB29" s="52"/>
      <c r="AGC29" s="52"/>
      <c r="AGD29" s="52"/>
      <c r="AGE29" s="52"/>
      <c r="AGF29" s="52"/>
      <c r="AGG29" s="52"/>
      <c r="AGH29" s="52"/>
      <c r="AGI29" s="52"/>
      <c r="AGJ29" s="52"/>
      <c r="AGK29" s="52"/>
      <c r="AGL29" s="52"/>
      <c r="AGM29" s="52"/>
      <c r="AGN29" s="52"/>
      <c r="AGO29" s="52"/>
      <c r="AGP29" s="52"/>
      <c r="AGQ29" s="52"/>
      <c r="AGR29" s="52"/>
      <c r="AGS29" s="52"/>
      <c r="AGT29" s="52"/>
      <c r="AGU29" s="52"/>
      <c r="AGV29" s="52"/>
      <c r="AGW29" s="52"/>
      <c r="AGX29" s="52"/>
      <c r="AGY29" s="52"/>
      <c r="AGZ29" s="52"/>
      <c r="AHA29" s="52"/>
      <c r="AHB29" s="52"/>
      <c r="AHC29" s="52"/>
      <c r="AHD29" s="52"/>
      <c r="AHE29" s="52"/>
      <c r="AHF29" s="52"/>
      <c r="AHG29" s="52"/>
      <c r="AHH29" s="52"/>
      <c r="AHI29" s="52"/>
      <c r="AHJ29" s="52"/>
      <c r="AHK29" s="52"/>
      <c r="AHL29" s="52"/>
      <c r="AHM29" s="52"/>
      <c r="AHN29" s="52"/>
      <c r="AHO29" s="52"/>
      <c r="AHP29" s="52"/>
      <c r="AHQ29" s="52"/>
      <c r="AHR29" s="52"/>
      <c r="AHS29" s="52"/>
      <c r="AHT29" s="52"/>
      <c r="AHU29" s="52"/>
      <c r="AHV29" s="52"/>
      <c r="AHW29" s="52"/>
      <c r="AHX29" s="52"/>
      <c r="AHY29" s="52"/>
      <c r="AHZ29" s="52"/>
      <c r="AIA29" s="52"/>
      <c r="AIB29" s="52"/>
      <c r="AIC29" s="52"/>
      <c r="AID29" s="52"/>
      <c r="AIE29" s="52"/>
      <c r="AIF29" s="52"/>
      <c r="AIG29" s="52"/>
      <c r="AIH29" s="52"/>
      <c r="AII29" s="52"/>
      <c r="AIJ29" s="52"/>
      <c r="AIK29" s="52"/>
      <c r="AIL29" s="52"/>
      <c r="AIM29" s="52"/>
      <c r="AIN29" s="52"/>
      <c r="AIO29" s="52"/>
      <c r="AIP29" s="52"/>
      <c r="AIQ29" s="52"/>
      <c r="AIR29" s="52"/>
      <c r="AIS29" s="52"/>
      <c r="AIT29" s="52"/>
      <c r="AIU29" s="52"/>
      <c r="AIV29" s="52"/>
      <c r="AIW29" s="52"/>
      <c r="AIX29" s="52"/>
      <c r="AIY29" s="52"/>
      <c r="AIZ29" s="52"/>
      <c r="AJA29" s="52"/>
      <c r="AJB29" s="52"/>
      <c r="AJC29" s="52"/>
      <c r="AJD29" s="52"/>
      <c r="AJE29" s="52"/>
      <c r="AJF29" s="52"/>
      <c r="AJG29" s="52"/>
      <c r="AJH29" s="52"/>
      <c r="AJI29" s="52"/>
      <c r="AJJ29" s="52"/>
      <c r="AJK29" s="52"/>
      <c r="AJL29" s="52"/>
      <c r="AJM29" s="52"/>
      <c r="AJN29" s="52"/>
      <c r="AJO29" s="52"/>
      <c r="AJP29" s="52"/>
      <c r="AJQ29" s="52"/>
      <c r="AJR29" s="52"/>
      <c r="AJS29" s="52"/>
      <c r="AJT29" s="52"/>
      <c r="AJU29" s="52"/>
      <c r="AJV29" s="52"/>
      <c r="AJW29" s="52"/>
      <c r="AJX29" s="52"/>
      <c r="AJY29" s="52"/>
      <c r="AJZ29" s="52"/>
      <c r="AKA29" s="52"/>
      <c r="AKB29" s="52"/>
      <c r="AKC29" s="52"/>
      <c r="AKD29" s="52"/>
      <c r="AKE29" s="52"/>
      <c r="AKF29" s="52"/>
      <c r="AKG29" s="52"/>
      <c r="AKH29" s="52"/>
      <c r="AKI29" s="52"/>
      <c r="AKJ29" s="52"/>
      <c r="AKK29" s="52"/>
      <c r="AKL29" s="52"/>
      <c r="AKM29" s="52"/>
      <c r="AKN29" s="52"/>
      <c r="AKO29" s="52"/>
      <c r="AKP29" s="52"/>
      <c r="AKQ29" s="52"/>
      <c r="AKR29" s="52"/>
      <c r="AKS29" s="52"/>
      <c r="AKT29" s="52"/>
      <c r="AKU29" s="52"/>
      <c r="AKV29" s="52"/>
      <c r="AKW29" s="52"/>
      <c r="AKX29" s="52"/>
      <c r="AKY29" s="52"/>
      <c r="AKZ29" s="52"/>
      <c r="ALA29" s="52"/>
      <c r="ALB29" s="52"/>
      <c r="ALC29" s="52"/>
      <c r="ALD29" s="52"/>
      <c r="ALE29" s="52"/>
      <c r="ALF29" s="52"/>
      <c r="ALG29" s="52"/>
      <c r="ALH29" s="52"/>
      <c r="ALI29" s="52"/>
      <c r="ALJ29" s="52"/>
      <c r="ALK29" s="52"/>
      <c r="ALL29" s="52"/>
      <c r="ALM29" s="52"/>
      <c r="ALN29" s="52"/>
      <c r="ALO29" s="52"/>
      <c r="ALP29" s="52"/>
      <c r="ALQ29" s="52"/>
      <c r="ALR29" s="52"/>
      <c r="ALS29" s="52"/>
      <c r="ALT29" s="52"/>
      <c r="ALU29" s="52"/>
      <c r="ALV29" s="52"/>
      <c r="ALW29" s="52"/>
      <c r="ALX29" s="52"/>
      <c r="ALY29" s="52"/>
      <c r="ALZ29" s="52"/>
      <c r="AMA29" s="52"/>
      <c r="AMB29" s="52"/>
      <c r="AMC29" s="52"/>
      <c r="AMD29" s="52"/>
      <c r="AME29" s="52"/>
      <c r="AMF29" s="52"/>
      <c r="AMG29" s="52"/>
      <c r="AMH29" s="52"/>
      <c r="AMI29" s="52"/>
      <c r="AMJ29" s="52"/>
      <c r="AMK29" s="52"/>
      <c r="AML29" s="52"/>
      <c r="AMM29" s="52"/>
      <c r="AMN29" s="52"/>
      <c r="AMO29" s="52"/>
      <c r="AMP29" s="52"/>
      <c r="AMQ29" s="52"/>
      <c r="AMR29" s="52"/>
      <c r="AMS29" s="52"/>
      <c r="AMT29" s="52"/>
      <c r="AMU29" s="52"/>
      <c r="AMV29" s="52"/>
      <c r="AMW29" s="52"/>
      <c r="AMX29" s="52"/>
      <c r="AMY29" s="52"/>
      <c r="AMZ29" s="52"/>
      <c r="ANA29" s="52"/>
      <c r="ANB29" s="52"/>
      <c r="ANC29" s="52"/>
      <c r="AND29" s="52"/>
      <c r="ANE29" s="52"/>
      <c r="ANF29" s="52"/>
      <c r="ANG29" s="52"/>
      <c r="ANH29" s="52"/>
      <c r="ANI29" s="52"/>
      <c r="ANJ29" s="52"/>
      <c r="ANK29" s="52"/>
      <c r="ANL29" s="52"/>
      <c r="ANM29" s="52"/>
      <c r="ANN29" s="52"/>
      <c r="ANO29" s="52"/>
      <c r="ANP29" s="52"/>
      <c r="ANQ29" s="52"/>
      <c r="ANR29" s="52"/>
      <c r="ANS29" s="52"/>
      <c r="ANT29" s="52"/>
      <c r="ANU29" s="52"/>
      <c r="ANV29" s="52"/>
      <c r="ANW29" s="52"/>
      <c r="ANX29" s="52"/>
      <c r="ANY29" s="52"/>
      <c r="ANZ29" s="52"/>
      <c r="AOA29" s="52"/>
      <c r="AOB29" s="52"/>
      <c r="AOC29" s="52"/>
      <c r="AOD29" s="52"/>
      <c r="AOE29" s="52"/>
      <c r="AOF29" s="52"/>
      <c r="AOG29" s="52"/>
      <c r="AOH29" s="52"/>
      <c r="AOI29" s="52"/>
      <c r="AOJ29" s="52"/>
      <c r="AOK29" s="52"/>
      <c r="AOL29" s="52"/>
      <c r="AOM29" s="52"/>
      <c r="AON29" s="52"/>
      <c r="AOO29" s="52"/>
      <c r="AOP29" s="52"/>
      <c r="AOQ29" s="52"/>
      <c r="AOR29" s="52"/>
      <c r="AOS29" s="52"/>
      <c r="AOT29" s="52"/>
      <c r="AOU29" s="52"/>
      <c r="AOV29" s="52"/>
      <c r="AOW29" s="52"/>
      <c r="AOX29" s="52"/>
      <c r="AOY29" s="52"/>
      <c r="AOZ29" s="52"/>
      <c r="APA29" s="52"/>
      <c r="APB29" s="52"/>
      <c r="APC29" s="52"/>
      <c r="APD29" s="52"/>
      <c r="APE29" s="52"/>
      <c r="APF29" s="52"/>
      <c r="APG29" s="52"/>
      <c r="APH29" s="52"/>
      <c r="API29" s="52"/>
      <c r="APJ29" s="52"/>
      <c r="APK29" s="52"/>
      <c r="APL29" s="52"/>
      <c r="APM29" s="52"/>
      <c r="APN29" s="52"/>
      <c r="APO29" s="52"/>
      <c r="APP29" s="52"/>
      <c r="APQ29" s="52"/>
      <c r="APR29" s="52"/>
      <c r="APS29" s="52"/>
      <c r="APT29" s="52"/>
      <c r="APU29" s="52"/>
      <c r="APV29" s="52"/>
      <c r="APW29" s="52"/>
      <c r="APX29" s="52"/>
      <c r="APY29" s="52"/>
      <c r="APZ29" s="52"/>
      <c r="AQA29" s="52"/>
      <c r="AQB29" s="52"/>
      <c r="AQC29" s="52"/>
      <c r="AQD29" s="52"/>
      <c r="AQE29" s="52"/>
      <c r="AQF29" s="52"/>
      <c r="AQG29" s="52"/>
      <c r="AQH29" s="52"/>
      <c r="AQI29" s="52"/>
      <c r="AQJ29" s="52"/>
      <c r="AQK29" s="52"/>
      <c r="AQL29" s="52"/>
      <c r="AQM29" s="52"/>
      <c r="AQN29" s="52"/>
      <c r="AQO29" s="52"/>
      <c r="AQP29" s="52"/>
      <c r="AQQ29" s="52"/>
      <c r="AQR29" s="52"/>
      <c r="AQS29" s="52"/>
      <c r="AQT29" s="52"/>
      <c r="AQU29" s="52"/>
      <c r="AQV29" s="52"/>
      <c r="AQW29" s="52"/>
      <c r="AQX29" s="52"/>
      <c r="AQY29" s="52"/>
      <c r="AQZ29" s="52"/>
      <c r="ARA29" s="52"/>
      <c r="ARB29" s="52"/>
      <c r="ARC29" s="52"/>
      <c r="ARD29" s="52"/>
      <c r="ARE29" s="52"/>
      <c r="ARF29" s="52"/>
      <c r="ARG29" s="52"/>
      <c r="ARH29" s="52"/>
      <c r="ARI29" s="52"/>
      <c r="ARJ29" s="52"/>
      <c r="ARK29" s="52"/>
      <c r="ARL29" s="52"/>
      <c r="ARM29" s="52"/>
      <c r="ARN29" s="52"/>
      <c r="ARO29" s="52"/>
      <c r="ARP29" s="52"/>
      <c r="ARQ29" s="52"/>
      <c r="ARR29" s="52"/>
      <c r="ARS29" s="52"/>
      <c r="ART29" s="52"/>
      <c r="ARU29" s="52"/>
      <c r="ARV29" s="52"/>
      <c r="ARW29" s="52"/>
      <c r="ARX29" s="52"/>
      <c r="ARY29" s="52"/>
      <c r="ARZ29" s="52"/>
      <c r="ASA29" s="52"/>
      <c r="ASB29" s="52"/>
      <c r="ASC29" s="52"/>
      <c r="ASD29" s="52"/>
      <c r="ASE29" s="52"/>
      <c r="ASF29" s="52"/>
      <c r="ASG29" s="52"/>
      <c r="ASH29" s="52"/>
      <c r="ASI29" s="52"/>
      <c r="ASJ29" s="52"/>
      <c r="ASK29" s="52"/>
      <c r="ASL29" s="52"/>
      <c r="ASM29" s="52"/>
      <c r="ASN29" s="52"/>
      <c r="ASO29" s="52"/>
      <c r="ASP29" s="52"/>
      <c r="ASQ29" s="52"/>
      <c r="ASR29" s="52"/>
      <c r="ASS29" s="52"/>
      <c r="AST29" s="52"/>
      <c r="ASU29" s="52"/>
      <c r="ASV29" s="52"/>
      <c r="ASW29" s="52"/>
      <c r="ASX29" s="52"/>
      <c r="ASY29" s="52"/>
      <c r="ASZ29" s="52"/>
      <c r="ATA29" s="52"/>
      <c r="ATB29" s="52"/>
      <c r="ATC29" s="52"/>
      <c r="ATD29" s="52"/>
      <c r="ATE29" s="52"/>
      <c r="ATF29" s="52"/>
      <c r="ATG29" s="52"/>
      <c r="ATH29" s="52"/>
      <c r="ATI29" s="52"/>
      <c r="ATJ29" s="52"/>
      <c r="ATK29" s="52"/>
      <c r="ATL29" s="52"/>
      <c r="ATM29" s="52"/>
      <c r="ATN29" s="52"/>
      <c r="ATO29" s="52"/>
      <c r="ATP29" s="52"/>
      <c r="ATQ29" s="52"/>
      <c r="ATR29" s="52"/>
      <c r="ATS29" s="52"/>
      <c r="ATT29" s="52"/>
      <c r="ATU29" s="52"/>
      <c r="ATV29" s="52"/>
      <c r="ATW29" s="52"/>
      <c r="ATX29" s="52"/>
      <c r="ATY29" s="52"/>
      <c r="ATZ29" s="52"/>
      <c r="AUA29" s="52"/>
      <c r="AUB29" s="52"/>
      <c r="AUC29" s="52"/>
      <c r="AUD29" s="52"/>
      <c r="AUE29" s="52"/>
      <c r="AUF29" s="52"/>
      <c r="AUG29" s="52"/>
      <c r="AUH29" s="52"/>
      <c r="AUI29" s="52"/>
      <c r="AUJ29" s="52"/>
      <c r="AUK29" s="52"/>
      <c r="AUL29" s="52"/>
      <c r="AUM29" s="52"/>
      <c r="AUN29" s="52"/>
      <c r="AUO29" s="52"/>
      <c r="AUP29" s="52"/>
      <c r="AUQ29" s="52"/>
      <c r="AUR29" s="52"/>
      <c r="AUS29" s="52"/>
      <c r="AUT29" s="52"/>
      <c r="AUU29" s="52"/>
      <c r="AUV29" s="52"/>
      <c r="AUW29" s="52"/>
      <c r="AUX29" s="52"/>
      <c r="AUY29" s="52"/>
      <c r="AUZ29" s="52"/>
      <c r="AVA29" s="52"/>
      <c r="AVB29" s="52"/>
      <c r="AVC29" s="52"/>
      <c r="AVD29" s="52"/>
      <c r="AVE29" s="52"/>
      <c r="AVF29" s="52"/>
      <c r="AVG29" s="52"/>
      <c r="AVH29" s="52"/>
      <c r="AVI29" s="52"/>
      <c r="AVJ29" s="52"/>
      <c r="AVK29" s="52"/>
      <c r="AVL29" s="52"/>
      <c r="AVM29" s="52"/>
      <c r="AVN29" s="52"/>
      <c r="AVO29" s="52"/>
      <c r="AVP29" s="52"/>
      <c r="AVQ29" s="52"/>
      <c r="AVR29" s="52"/>
      <c r="AVS29" s="52"/>
      <c r="AVT29" s="52"/>
      <c r="AVU29" s="52"/>
      <c r="AVV29" s="52"/>
      <c r="AVW29" s="52"/>
      <c r="AVX29" s="52"/>
      <c r="AVY29" s="52"/>
      <c r="AVZ29" s="52"/>
      <c r="AWA29" s="52"/>
      <c r="AWB29" s="52"/>
      <c r="AWC29" s="52"/>
      <c r="AWD29" s="52"/>
      <c r="AWE29" s="52"/>
      <c r="AWF29" s="52"/>
      <c r="AWG29" s="52"/>
      <c r="AWH29" s="52"/>
      <c r="AWI29" s="52"/>
      <c r="AWJ29" s="52"/>
      <c r="AWK29" s="52"/>
      <c r="AWL29" s="52"/>
      <c r="AWM29" s="52"/>
      <c r="AWN29" s="52"/>
      <c r="AWO29" s="52"/>
      <c r="AWP29" s="52"/>
      <c r="AWQ29" s="52"/>
      <c r="AWR29" s="52"/>
      <c r="AWS29" s="52"/>
      <c r="AWT29" s="52"/>
      <c r="AWU29" s="52"/>
      <c r="AWV29" s="52"/>
      <c r="AWW29" s="52"/>
      <c r="AWX29" s="52"/>
      <c r="AWY29" s="52"/>
      <c r="AWZ29" s="52"/>
      <c r="AXA29" s="52"/>
      <c r="AXB29" s="52"/>
      <c r="AXC29" s="52"/>
      <c r="AXD29" s="52"/>
      <c r="AXE29" s="52"/>
      <c r="AXF29" s="52"/>
      <c r="AXG29" s="52"/>
      <c r="AXH29" s="52"/>
      <c r="AXI29" s="52"/>
      <c r="AXJ29" s="52"/>
      <c r="AXK29" s="52"/>
      <c r="AXL29" s="52"/>
      <c r="AXM29" s="52"/>
      <c r="AXN29" s="52"/>
      <c r="AXO29" s="52"/>
      <c r="AXP29" s="52"/>
      <c r="AXQ29" s="52"/>
      <c r="AXR29" s="52"/>
      <c r="AXS29" s="52"/>
      <c r="AXT29" s="52"/>
      <c r="AXU29" s="52"/>
      <c r="AXV29" s="52"/>
      <c r="AXW29" s="52"/>
      <c r="AXX29" s="52"/>
      <c r="AXY29" s="52"/>
      <c r="AXZ29" s="52"/>
      <c r="AYA29" s="52"/>
      <c r="AYB29" s="52"/>
      <c r="AYC29" s="52"/>
      <c r="AYD29" s="52"/>
      <c r="AYE29" s="52"/>
      <c r="AYF29" s="52"/>
      <c r="AYG29" s="52"/>
      <c r="AYH29" s="52"/>
      <c r="AYI29" s="52"/>
      <c r="AYJ29" s="52"/>
      <c r="AYK29" s="52"/>
      <c r="AYL29" s="52"/>
      <c r="AYM29" s="52"/>
      <c r="AYN29" s="52"/>
      <c r="AYO29" s="52"/>
      <c r="AYP29" s="52"/>
      <c r="AYQ29" s="52"/>
      <c r="AYR29" s="52"/>
      <c r="AYS29" s="52"/>
      <c r="AYT29" s="52"/>
      <c r="AYU29" s="52"/>
      <c r="AYV29" s="52"/>
      <c r="AYW29" s="52"/>
      <c r="AYX29" s="52"/>
      <c r="AYY29" s="52"/>
      <c r="AYZ29" s="52"/>
      <c r="AZA29" s="52"/>
      <c r="AZB29" s="52"/>
      <c r="AZC29" s="52"/>
      <c r="AZD29" s="52"/>
      <c r="AZE29" s="52"/>
      <c r="AZF29" s="52"/>
      <c r="AZG29" s="52"/>
      <c r="AZH29" s="52"/>
      <c r="AZI29" s="52"/>
      <c r="AZJ29" s="52"/>
      <c r="AZK29" s="52"/>
      <c r="AZL29" s="52"/>
      <c r="AZM29" s="52"/>
      <c r="AZN29" s="52"/>
      <c r="AZO29" s="52"/>
      <c r="AZP29" s="52"/>
      <c r="AZQ29" s="52"/>
      <c r="AZR29" s="52"/>
      <c r="AZS29" s="52"/>
      <c r="AZT29" s="52"/>
      <c r="AZU29" s="52"/>
      <c r="AZV29" s="52"/>
      <c r="AZW29" s="52"/>
      <c r="AZX29" s="52"/>
      <c r="AZY29" s="52"/>
      <c r="AZZ29" s="52"/>
      <c r="BAA29" s="52"/>
      <c r="BAB29" s="52"/>
      <c r="BAC29" s="52"/>
      <c r="BAD29" s="52"/>
      <c r="BAE29" s="52"/>
      <c r="BAF29" s="52"/>
      <c r="BAG29" s="52"/>
      <c r="BAH29" s="52"/>
      <c r="BAI29" s="52"/>
      <c r="BAJ29" s="52"/>
      <c r="BAK29" s="52"/>
      <c r="BAL29" s="52"/>
      <c r="BAM29" s="52"/>
      <c r="BAN29" s="52"/>
      <c r="BAO29" s="52"/>
      <c r="BAP29" s="52"/>
      <c r="BAQ29" s="52"/>
      <c r="BAR29" s="52"/>
      <c r="BAS29" s="52"/>
      <c r="BAT29" s="52"/>
      <c r="BAU29" s="52"/>
      <c r="BAV29" s="52"/>
      <c r="BAW29" s="52"/>
      <c r="BAX29" s="52"/>
      <c r="BAY29" s="52"/>
      <c r="BAZ29" s="52"/>
      <c r="BBA29" s="52"/>
      <c r="BBB29" s="52"/>
      <c r="BBC29" s="52"/>
      <c r="BBD29" s="52"/>
      <c r="BBE29" s="52"/>
      <c r="BBF29" s="52"/>
      <c r="BBG29" s="52"/>
      <c r="BBH29" s="52"/>
      <c r="BBI29" s="52"/>
      <c r="BBJ29" s="52"/>
      <c r="BBK29" s="52"/>
      <c r="BBL29" s="52"/>
      <c r="BBM29" s="52"/>
      <c r="BBN29" s="52"/>
      <c r="BBO29" s="52"/>
      <c r="BBP29" s="52"/>
      <c r="BBQ29" s="52"/>
      <c r="BBR29" s="52"/>
      <c r="BBS29" s="52"/>
      <c r="BBT29" s="52"/>
      <c r="BBU29" s="52"/>
      <c r="BBV29" s="52"/>
      <c r="BBW29" s="52"/>
      <c r="BBX29" s="52"/>
      <c r="BBY29" s="52"/>
      <c r="BBZ29" s="52"/>
      <c r="BCA29" s="52"/>
      <c r="BCB29" s="52"/>
      <c r="BCC29" s="52"/>
      <c r="BCD29" s="52"/>
      <c r="BCE29" s="52"/>
      <c r="BCF29" s="52"/>
      <c r="BCG29" s="52"/>
      <c r="BCH29" s="52"/>
      <c r="BCI29" s="52"/>
      <c r="BCJ29" s="52"/>
      <c r="BCK29" s="52"/>
      <c r="BCL29" s="52"/>
      <c r="BCM29" s="52"/>
      <c r="BCN29" s="52"/>
      <c r="BCO29" s="52"/>
      <c r="BCP29" s="52"/>
      <c r="BCQ29" s="52"/>
      <c r="BCR29" s="52"/>
      <c r="BCS29" s="52"/>
      <c r="BCT29" s="52"/>
      <c r="BCU29" s="52"/>
      <c r="BCV29" s="52"/>
      <c r="BCW29" s="52"/>
      <c r="BCX29" s="52"/>
      <c r="BCY29" s="52"/>
      <c r="BCZ29" s="52"/>
      <c r="BDA29" s="52"/>
      <c r="BDB29" s="52"/>
      <c r="BDC29" s="52"/>
      <c r="BDD29" s="52"/>
      <c r="BDE29" s="52"/>
      <c r="BDF29" s="52"/>
      <c r="BDG29" s="52"/>
      <c r="BDH29" s="52"/>
      <c r="BDI29" s="52"/>
      <c r="BDJ29" s="52"/>
      <c r="BDK29" s="52"/>
      <c r="BDL29" s="52"/>
      <c r="BDM29" s="52"/>
      <c r="BDN29" s="52"/>
      <c r="BDO29" s="52"/>
      <c r="BDP29" s="52"/>
      <c r="BDQ29" s="52"/>
      <c r="BDR29" s="52"/>
      <c r="BDS29" s="52"/>
      <c r="BDT29" s="52"/>
      <c r="BDU29" s="52"/>
      <c r="BDV29" s="52"/>
      <c r="BDW29" s="52"/>
      <c r="BDX29" s="52"/>
      <c r="BDY29" s="52"/>
      <c r="BDZ29" s="52"/>
      <c r="BEA29" s="52"/>
      <c r="BEB29" s="52"/>
      <c r="BEC29" s="52"/>
      <c r="BED29" s="52"/>
      <c r="BEE29" s="52"/>
      <c r="BEF29" s="52"/>
      <c r="BEG29" s="52"/>
      <c r="BEH29" s="52"/>
      <c r="BEI29" s="52"/>
      <c r="BEJ29" s="52"/>
      <c r="BEK29" s="52"/>
      <c r="BEL29" s="52"/>
      <c r="BEM29" s="52"/>
      <c r="BEN29" s="52"/>
      <c r="BEO29" s="52"/>
      <c r="BEP29" s="52"/>
      <c r="BEQ29" s="52"/>
      <c r="BER29" s="52"/>
      <c r="BES29" s="52"/>
      <c r="BET29" s="52"/>
      <c r="BEU29" s="52"/>
      <c r="BEV29" s="52"/>
      <c r="BEW29" s="52"/>
      <c r="BEX29" s="52"/>
      <c r="BEY29" s="52"/>
      <c r="BEZ29" s="52"/>
      <c r="BFA29" s="52"/>
      <c r="BFB29" s="52"/>
      <c r="BFC29" s="52"/>
      <c r="BFD29" s="52"/>
      <c r="BFE29" s="52"/>
      <c r="BFF29" s="52"/>
      <c r="BFG29" s="52"/>
      <c r="BFH29" s="52"/>
      <c r="BFI29" s="52"/>
      <c r="BFJ29" s="52"/>
      <c r="BFK29" s="52"/>
      <c r="BFL29" s="52"/>
      <c r="BFM29" s="52"/>
      <c r="BFN29" s="52"/>
      <c r="BFO29" s="52"/>
      <c r="BFP29" s="52"/>
      <c r="BFQ29" s="52"/>
      <c r="BFR29" s="52"/>
      <c r="BFS29" s="52"/>
      <c r="BFT29" s="52"/>
      <c r="BFU29" s="52"/>
      <c r="BFV29" s="52"/>
      <c r="BFW29" s="52"/>
      <c r="BFX29" s="52"/>
      <c r="BFY29" s="52"/>
      <c r="BFZ29" s="52"/>
      <c r="BGA29" s="52"/>
      <c r="BGB29" s="52"/>
      <c r="BGC29" s="52"/>
      <c r="BGD29" s="52"/>
      <c r="BGE29" s="52"/>
      <c r="BGF29" s="52"/>
      <c r="BGG29" s="52"/>
      <c r="BGH29" s="52"/>
      <c r="BGI29" s="52"/>
      <c r="BGJ29" s="52"/>
      <c r="BGK29" s="52"/>
      <c r="BGL29" s="52"/>
      <c r="BGM29" s="52"/>
      <c r="BGN29" s="52"/>
      <c r="BGO29" s="52"/>
      <c r="BGP29" s="52"/>
      <c r="BGQ29" s="52"/>
      <c r="BGR29" s="52"/>
      <c r="BGS29" s="52"/>
      <c r="BGT29" s="52"/>
      <c r="BGU29" s="52"/>
      <c r="BGV29" s="52"/>
      <c r="BGW29" s="52"/>
      <c r="BGX29" s="52"/>
      <c r="BGY29" s="52"/>
      <c r="BGZ29" s="52"/>
      <c r="BHA29" s="52"/>
      <c r="BHB29" s="52"/>
      <c r="BHC29" s="52"/>
      <c r="BHD29" s="52"/>
      <c r="BHE29" s="52"/>
      <c r="BHF29" s="52"/>
      <c r="BHG29" s="52"/>
      <c r="BHH29" s="52"/>
      <c r="BHI29" s="52"/>
      <c r="BHJ29" s="52"/>
      <c r="BHK29" s="52"/>
      <c r="BHL29" s="52"/>
      <c r="BHM29" s="52"/>
      <c r="BHN29" s="52"/>
      <c r="BHO29" s="52"/>
      <c r="BHP29" s="52"/>
      <c r="BHQ29" s="52"/>
      <c r="BHR29" s="52"/>
      <c r="BHS29" s="52"/>
      <c r="BHT29" s="52"/>
      <c r="BHU29" s="52"/>
      <c r="BHV29" s="52"/>
      <c r="BHW29" s="52"/>
      <c r="BHX29" s="52"/>
      <c r="BHY29" s="52"/>
      <c r="BHZ29" s="52"/>
      <c r="BIA29" s="52"/>
      <c r="BIB29" s="52"/>
      <c r="BIC29" s="52"/>
      <c r="BID29" s="52"/>
      <c r="BIE29" s="52"/>
      <c r="BIF29" s="52"/>
      <c r="BIG29" s="52"/>
      <c r="BIH29" s="52"/>
      <c r="BII29" s="52"/>
      <c r="BIJ29" s="52"/>
      <c r="BIK29" s="52"/>
      <c r="BIL29" s="52"/>
      <c r="BIM29" s="52"/>
      <c r="BIN29" s="52"/>
      <c r="BIO29" s="52"/>
      <c r="BIP29" s="52"/>
      <c r="BIQ29" s="52"/>
      <c r="BIR29" s="52"/>
      <c r="BIS29" s="52"/>
      <c r="BIT29" s="52"/>
      <c r="BIU29" s="52"/>
      <c r="BIV29" s="52"/>
      <c r="BIW29" s="52"/>
      <c r="BIX29" s="52"/>
      <c r="BIY29" s="52"/>
      <c r="BIZ29" s="52"/>
      <c r="BJA29" s="52"/>
      <c r="BJB29" s="52"/>
      <c r="BJC29" s="52"/>
      <c r="BJD29" s="52"/>
      <c r="BJE29" s="52"/>
      <c r="BJF29" s="52"/>
      <c r="BJG29" s="52"/>
      <c r="BJH29" s="52"/>
      <c r="BJI29" s="52"/>
      <c r="BJJ29" s="52"/>
      <c r="BJK29" s="52"/>
      <c r="BJL29" s="52"/>
      <c r="BJM29" s="52"/>
      <c r="BJN29" s="52"/>
      <c r="BJO29" s="52"/>
      <c r="BJP29" s="52"/>
      <c r="BJQ29" s="52"/>
      <c r="BJR29" s="52"/>
      <c r="BJS29" s="52"/>
      <c r="BJT29" s="52"/>
      <c r="BJU29" s="52"/>
      <c r="BJV29" s="52"/>
      <c r="BJW29" s="52"/>
      <c r="BJX29" s="52"/>
      <c r="BJY29" s="52"/>
      <c r="BJZ29" s="52"/>
      <c r="BKA29" s="52"/>
      <c r="BKB29" s="52"/>
      <c r="BKC29" s="52"/>
      <c r="BKD29" s="52"/>
      <c r="BKE29" s="52"/>
      <c r="BKF29" s="52"/>
      <c r="BKG29" s="52"/>
      <c r="BKH29" s="52"/>
      <c r="BKI29" s="52"/>
      <c r="BKJ29" s="52"/>
      <c r="BKK29" s="52"/>
      <c r="BKL29" s="52"/>
      <c r="BKM29" s="52"/>
      <c r="BKN29" s="52"/>
      <c r="BKO29" s="52"/>
      <c r="BKP29" s="52"/>
      <c r="BKQ29" s="52"/>
      <c r="BKR29" s="52"/>
      <c r="BKS29" s="52"/>
      <c r="BKT29" s="52"/>
      <c r="BKU29" s="52"/>
      <c r="BKV29" s="52"/>
      <c r="BKW29" s="52"/>
      <c r="BKX29" s="52"/>
      <c r="BKY29" s="52"/>
      <c r="BKZ29" s="52"/>
      <c r="BLA29" s="52"/>
      <c r="BLB29" s="52"/>
      <c r="BLC29" s="52"/>
      <c r="BLD29" s="52"/>
      <c r="BLE29" s="52"/>
      <c r="BLF29" s="52"/>
      <c r="BLG29" s="52"/>
      <c r="BLH29" s="52"/>
      <c r="BLI29" s="52"/>
      <c r="BLJ29" s="52"/>
      <c r="BLK29" s="52"/>
      <c r="BLL29" s="52"/>
      <c r="BLM29" s="52"/>
      <c r="BLN29" s="52"/>
      <c r="BLO29" s="52"/>
      <c r="BLP29" s="52"/>
      <c r="BLQ29" s="52"/>
      <c r="BLR29" s="52"/>
      <c r="BLS29" s="52"/>
      <c r="BLT29" s="52"/>
      <c r="BLU29" s="52"/>
      <c r="BLV29" s="52"/>
      <c r="BLW29" s="52"/>
      <c r="BLX29" s="52"/>
      <c r="BLY29" s="52"/>
      <c r="BLZ29" s="52"/>
      <c r="BMA29" s="52"/>
      <c r="BMB29" s="52"/>
      <c r="BMC29" s="52"/>
      <c r="BMD29" s="52"/>
      <c r="BME29" s="52"/>
      <c r="BMF29" s="52"/>
      <c r="BMG29" s="52"/>
      <c r="BMH29" s="52"/>
      <c r="BMI29" s="52"/>
      <c r="BMJ29" s="52"/>
      <c r="BMK29" s="52"/>
      <c r="BML29" s="52"/>
      <c r="BMM29" s="52"/>
      <c r="BMN29" s="52"/>
      <c r="BMO29" s="52"/>
      <c r="BMP29" s="52"/>
      <c r="BMQ29" s="52"/>
      <c r="BMR29" s="52"/>
      <c r="BMS29" s="52"/>
      <c r="BMT29" s="52"/>
      <c r="BMU29" s="52"/>
      <c r="BMV29" s="52"/>
      <c r="BMW29" s="52"/>
      <c r="BMX29" s="52"/>
      <c r="BMY29" s="52"/>
      <c r="BMZ29" s="52"/>
      <c r="BNA29" s="52"/>
      <c r="BNB29" s="52"/>
      <c r="BNC29" s="52"/>
      <c r="BND29" s="52"/>
      <c r="BNE29" s="52"/>
      <c r="BNF29" s="52"/>
      <c r="BNG29" s="52"/>
      <c r="BNH29" s="52"/>
      <c r="BNI29" s="52"/>
      <c r="BNJ29" s="52"/>
      <c r="BNK29" s="52"/>
      <c r="BNL29" s="52"/>
      <c r="BNM29" s="52"/>
      <c r="BNN29" s="52"/>
      <c r="BNO29" s="52"/>
      <c r="BNP29" s="52"/>
      <c r="BNQ29" s="52"/>
      <c r="BNR29" s="52"/>
      <c r="BNS29" s="52"/>
      <c r="BNT29" s="52"/>
      <c r="BNU29" s="52"/>
      <c r="BNV29" s="52"/>
      <c r="BNW29" s="52"/>
      <c r="BNX29" s="52"/>
      <c r="BNY29" s="52"/>
      <c r="BNZ29" s="52"/>
      <c r="BOA29" s="52"/>
      <c r="BOB29" s="52"/>
      <c r="BOC29" s="52"/>
      <c r="BOD29" s="52"/>
      <c r="BOE29" s="52"/>
      <c r="BOF29" s="52"/>
      <c r="BOG29" s="52"/>
      <c r="BOH29" s="52"/>
      <c r="BOI29" s="52"/>
      <c r="BOJ29" s="52"/>
      <c r="BOK29" s="52"/>
      <c r="BOL29" s="52"/>
      <c r="BOM29" s="52"/>
      <c r="BON29" s="52"/>
      <c r="BOO29" s="52"/>
      <c r="BOP29" s="52"/>
      <c r="BOQ29" s="52"/>
      <c r="BOR29" s="52"/>
      <c r="BOS29" s="52"/>
      <c r="BOT29" s="52"/>
      <c r="BOU29" s="52"/>
      <c r="BOV29" s="52"/>
      <c r="BOW29" s="52"/>
      <c r="BOX29" s="52"/>
      <c r="BOY29" s="52"/>
      <c r="BOZ29" s="52"/>
      <c r="BPA29" s="52"/>
      <c r="BPB29" s="52"/>
      <c r="BPC29" s="52"/>
      <c r="BPD29" s="52"/>
      <c r="BPE29" s="52"/>
      <c r="BPF29" s="52"/>
      <c r="BPG29" s="52"/>
      <c r="BPH29" s="52"/>
      <c r="BPI29" s="52"/>
      <c r="BPJ29" s="52"/>
      <c r="BPK29" s="52"/>
      <c r="BPL29" s="52"/>
      <c r="BPM29" s="52"/>
      <c r="BPN29" s="52"/>
      <c r="BPO29" s="52"/>
      <c r="BPP29" s="52"/>
      <c r="BPQ29" s="52"/>
      <c r="BPR29" s="52"/>
      <c r="BPS29" s="52"/>
      <c r="BPT29" s="52"/>
      <c r="BPU29" s="52"/>
      <c r="BPV29" s="52"/>
      <c r="BPW29" s="52"/>
      <c r="BPX29" s="52"/>
      <c r="BPY29" s="52"/>
      <c r="BPZ29" s="52"/>
      <c r="BQA29" s="52"/>
      <c r="BQB29" s="52"/>
      <c r="BQC29" s="52"/>
      <c r="BQD29" s="52"/>
      <c r="BQE29" s="52"/>
      <c r="BQF29" s="52"/>
      <c r="BQG29" s="52"/>
      <c r="BQH29" s="52"/>
      <c r="BQI29" s="52"/>
      <c r="BQJ29" s="52"/>
      <c r="BQK29" s="52"/>
      <c r="BQL29" s="52"/>
      <c r="BQM29" s="52"/>
      <c r="BQN29" s="52"/>
      <c r="BQO29" s="52"/>
      <c r="BQP29" s="52"/>
      <c r="BQQ29" s="52"/>
      <c r="BQR29" s="52"/>
      <c r="BQS29" s="52"/>
      <c r="BQT29" s="52"/>
      <c r="BQU29" s="52"/>
      <c r="BQV29" s="52"/>
      <c r="BQW29" s="52"/>
      <c r="BQX29" s="52"/>
      <c r="BQY29" s="52"/>
      <c r="BQZ29" s="52"/>
      <c r="BRA29" s="52"/>
      <c r="BRB29" s="52"/>
      <c r="BRC29" s="52"/>
      <c r="BRD29" s="52"/>
      <c r="BRE29" s="52"/>
      <c r="BRF29" s="52"/>
      <c r="BRG29" s="52"/>
      <c r="BRH29" s="52"/>
      <c r="BRI29" s="52"/>
      <c r="BRJ29" s="52"/>
      <c r="BRK29" s="52"/>
      <c r="BRL29" s="52"/>
      <c r="BRM29" s="52"/>
      <c r="BRN29" s="52"/>
      <c r="BRO29" s="52"/>
      <c r="BRP29" s="52"/>
      <c r="BRQ29" s="52"/>
      <c r="BRR29" s="52"/>
      <c r="BRS29" s="52"/>
      <c r="BRT29" s="52"/>
      <c r="BRU29" s="52"/>
      <c r="BRV29" s="52"/>
      <c r="BRW29" s="52"/>
      <c r="BRX29" s="52"/>
      <c r="BRY29" s="52"/>
      <c r="BRZ29" s="52"/>
      <c r="BSA29" s="52"/>
      <c r="BSB29" s="52"/>
      <c r="BSC29" s="52"/>
      <c r="BSD29" s="52"/>
      <c r="BSE29" s="52"/>
      <c r="BSF29" s="52"/>
      <c r="BSG29" s="52"/>
      <c r="BSH29" s="52"/>
      <c r="BSI29" s="52"/>
      <c r="BSJ29" s="52"/>
      <c r="BSK29" s="52"/>
      <c r="BSL29" s="52"/>
      <c r="BSM29" s="52"/>
      <c r="BSN29" s="52"/>
      <c r="BSO29" s="52"/>
      <c r="BSP29" s="52"/>
      <c r="BSQ29" s="52"/>
      <c r="BSR29" s="52"/>
      <c r="BSS29" s="52"/>
      <c r="BST29" s="52"/>
      <c r="BSU29" s="52"/>
      <c r="BSV29" s="52"/>
      <c r="BSW29" s="52"/>
      <c r="BSX29" s="52"/>
      <c r="BSY29" s="52"/>
      <c r="BSZ29" s="52"/>
      <c r="BTA29" s="52"/>
      <c r="BTB29" s="52"/>
      <c r="BTC29" s="52"/>
      <c r="BTD29" s="52"/>
      <c r="BTE29" s="52"/>
      <c r="BTF29" s="52"/>
      <c r="BTG29" s="52"/>
      <c r="BTH29" s="52"/>
      <c r="BTI29" s="52"/>
      <c r="BTJ29" s="52"/>
      <c r="BTK29" s="52"/>
      <c r="BTL29" s="52"/>
      <c r="BTM29" s="52"/>
      <c r="BTN29" s="52"/>
      <c r="BTO29" s="52"/>
      <c r="BTP29" s="52"/>
      <c r="BTQ29" s="52"/>
      <c r="BTR29" s="52"/>
      <c r="BTS29" s="52"/>
      <c r="BTT29" s="52"/>
      <c r="BTU29" s="52"/>
      <c r="BTV29" s="52"/>
      <c r="BTW29" s="52"/>
      <c r="BTX29" s="52"/>
      <c r="BTY29" s="52"/>
      <c r="BTZ29" s="52"/>
      <c r="BUA29" s="52"/>
      <c r="BUB29" s="52"/>
      <c r="BUC29" s="52"/>
      <c r="BUD29" s="52"/>
      <c r="BUE29" s="52"/>
      <c r="BUF29" s="52"/>
      <c r="BUG29" s="52"/>
      <c r="BUH29" s="52"/>
      <c r="BUI29" s="52"/>
      <c r="BUJ29" s="52"/>
      <c r="BUK29" s="52"/>
      <c r="BUL29" s="52"/>
      <c r="BUM29" s="52"/>
      <c r="BUN29" s="52"/>
      <c r="BUO29" s="52"/>
      <c r="BUP29" s="52"/>
      <c r="BUQ29" s="52"/>
      <c r="BUR29" s="52"/>
      <c r="BUS29" s="52"/>
      <c r="BUT29" s="52"/>
      <c r="BUU29" s="52"/>
      <c r="BUV29" s="52"/>
      <c r="BUW29" s="52"/>
      <c r="BUX29" s="52"/>
      <c r="BUY29" s="52"/>
      <c r="BUZ29" s="52"/>
      <c r="BVA29" s="52"/>
      <c r="BVB29" s="52"/>
      <c r="BVC29" s="52"/>
      <c r="BVD29" s="52"/>
      <c r="BVE29" s="52"/>
      <c r="BVF29" s="52"/>
      <c r="BVG29" s="52"/>
      <c r="BVH29" s="52"/>
      <c r="BVI29" s="52"/>
      <c r="BVJ29" s="52"/>
      <c r="BVK29" s="52"/>
      <c r="BVL29" s="52"/>
      <c r="BVM29" s="52"/>
      <c r="BVN29" s="52"/>
      <c r="BVO29" s="52"/>
      <c r="BVP29" s="52"/>
      <c r="BVQ29" s="52"/>
      <c r="BVR29" s="52"/>
      <c r="BVS29" s="52"/>
      <c r="BVT29" s="52"/>
      <c r="BVU29" s="52"/>
      <c r="BVV29" s="52"/>
      <c r="BVW29" s="52"/>
      <c r="BVX29" s="52"/>
      <c r="BVY29" s="52"/>
      <c r="BVZ29" s="52"/>
      <c r="BWA29" s="52"/>
      <c r="BWB29" s="52"/>
      <c r="BWC29" s="52"/>
      <c r="BWD29" s="52"/>
      <c r="BWE29" s="52"/>
      <c r="BWF29" s="52"/>
      <c r="BWG29" s="52"/>
      <c r="BWH29" s="52"/>
      <c r="BWI29" s="52"/>
      <c r="BWJ29" s="52"/>
      <c r="BWK29" s="52"/>
      <c r="BWL29" s="52"/>
      <c r="BWM29" s="52"/>
      <c r="BWN29" s="52"/>
      <c r="BWO29" s="52"/>
      <c r="BWP29" s="52"/>
      <c r="BWQ29" s="52"/>
      <c r="BWR29" s="52"/>
      <c r="BWS29" s="52"/>
      <c r="BWT29" s="52"/>
      <c r="BWU29" s="52"/>
      <c r="BWV29" s="52"/>
      <c r="BWW29" s="52"/>
      <c r="BWX29" s="52"/>
      <c r="BWY29" s="52"/>
      <c r="BWZ29" s="52"/>
      <c r="BXA29" s="52"/>
      <c r="BXB29" s="52"/>
      <c r="BXC29" s="52"/>
      <c r="BXD29" s="52"/>
      <c r="BXE29" s="52"/>
      <c r="BXF29" s="52"/>
      <c r="BXG29" s="52"/>
      <c r="BXH29" s="52"/>
      <c r="BXI29" s="52"/>
      <c r="BXJ29" s="52"/>
      <c r="BXK29" s="52"/>
      <c r="BXL29" s="52"/>
      <c r="BXM29" s="52"/>
      <c r="BXN29" s="52"/>
      <c r="BXO29" s="52"/>
      <c r="BXP29" s="52"/>
      <c r="BXQ29" s="52"/>
      <c r="BXR29" s="52"/>
      <c r="BXS29" s="52"/>
      <c r="BXT29" s="52"/>
      <c r="BXU29" s="52"/>
      <c r="BXV29" s="52"/>
      <c r="BXW29" s="52"/>
      <c r="BXX29" s="52"/>
      <c r="BXY29" s="52"/>
      <c r="BXZ29" s="52"/>
      <c r="BYA29" s="52"/>
      <c r="BYB29" s="52"/>
      <c r="BYC29" s="52"/>
      <c r="BYD29" s="52"/>
      <c r="BYE29" s="52"/>
      <c r="BYF29" s="52"/>
      <c r="BYG29" s="52"/>
      <c r="BYH29" s="52"/>
      <c r="BYI29" s="52"/>
      <c r="BYJ29" s="52"/>
      <c r="BYK29" s="52"/>
      <c r="BYL29" s="52"/>
      <c r="BYM29" s="52"/>
      <c r="BYN29" s="52"/>
      <c r="BYO29" s="52"/>
      <c r="BYP29" s="52"/>
      <c r="BYQ29" s="52"/>
      <c r="BYR29" s="52"/>
      <c r="BYS29" s="52"/>
      <c r="BYT29" s="52"/>
      <c r="BYU29" s="52"/>
      <c r="BYV29" s="52"/>
      <c r="BYW29" s="52"/>
      <c r="BYX29" s="52"/>
      <c r="BYY29" s="52"/>
      <c r="BYZ29" s="52"/>
      <c r="BZA29" s="52"/>
      <c r="BZB29" s="52"/>
      <c r="BZC29" s="52"/>
      <c r="BZD29" s="52"/>
      <c r="BZE29" s="52"/>
      <c r="BZF29" s="52"/>
      <c r="BZG29" s="52"/>
      <c r="BZH29" s="52"/>
      <c r="BZI29" s="52"/>
      <c r="BZJ29" s="52"/>
      <c r="BZK29" s="52"/>
      <c r="BZL29" s="52"/>
      <c r="BZM29" s="52"/>
      <c r="BZN29" s="52"/>
      <c r="BZO29" s="52"/>
      <c r="BZP29" s="52"/>
      <c r="BZQ29" s="52"/>
      <c r="BZR29" s="52"/>
      <c r="BZS29" s="52"/>
      <c r="BZT29" s="52"/>
      <c r="BZU29" s="52"/>
      <c r="BZV29" s="52"/>
      <c r="BZW29" s="52"/>
      <c r="BZX29" s="52"/>
      <c r="BZY29" s="52"/>
      <c r="BZZ29" s="52"/>
      <c r="CAA29" s="52"/>
      <c r="CAB29" s="52"/>
      <c r="CAC29" s="52"/>
      <c r="CAD29" s="52"/>
      <c r="CAE29" s="52"/>
      <c r="CAF29" s="52"/>
      <c r="CAG29" s="52"/>
      <c r="CAH29" s="52"/>
      <c r="CAI29" s="52"/>
      <c r="CAJ29" s="52"/>
      <c r="CAK29" s="52"/>
      <c r="CAL29" s="52"/>
      <c r="CAM29" s="52"/>
      <c r="CAN29" s="52"/>
      <c r="CAO29" s="52"/>
      <c r="CAP29" s="52"/>
      <c r="CAQ29" s="52"/>
      <c r="CAR29" s="52"/>
      <c r="CAS29" s="52"/>
      <c r="CAT29" s="52"/>
      <c r="CAU29" s="52"/>
      <c r="CAV29" s="52"/>
      <c r="CAW29" s="52"/>
      <c r="CAX29" s="52"/>
      <c r="CAY29" s="52"/>
      <c r="CAZ29" s="52"/>
      <c r="CBA29" s="52"/>
      <c r="CBB29" s="52"/>
      <c r="CBC29" s="52"/>
      <c r="CBD29" s="52"/>
      <c r="CBE29" s="52"/>
      <c r="CBF29" s="52"/>
      <c r="CBG29" s="52"/>
      <c r="CBH29" s="52"/>
      <c r="CBI29" s="52"/>
      <c r="CBJ29" s="52"/>
      <c r="CBK29" s="52"/>
      <c r="CBL29" s="52"/>
      <c r="CBM29" s="52"/>
      <c r="CBN29" s="52"/>
      <c r="CBO29" s="52"/>
      <c r="CBP29" s="52"/>
      <c r="CBQ29" s="52"/>
      <c r="CBR29" s="52"/>
      <c r="CBS29" s="52"/>
      <c r="CBT29" s="52"/>
      <c r="CBU29" s="52"/>
      <c r="CBV29" s="52"/>
      <c r="CBW29" s="52"/>
      <c r="CBX29" s="52"/>
      <c r="CBY29" s="52"/>
      <c r="CBZ29" s="52"/>
      <c r="CCA29" s="52"/>
      <c r="CCB29" s="52"/>
      <c r="CCC29" s="52"/>
      <c r="CCD29" s="52"/>
      <c r="CCE29" s="52"/>
      <c r="CCF29" s="52"/>
      <c r="CCG29" s="52"/>
      <c r="CCH29" s="52"/>
      <c r="CCI29" s="52"/>
      <c r="CCJ29" s="52"/>
      <c r="CCK29" s="52"/>
      <c r="CCL29" s="52"/>
      <c r="CCM29" s="52"/>
      <c r="CCN29" s="52"/>
      <c r="CCO29" s="52"/>
      <c r="CCP29" s="52"/>
      <c r="CCQ29" s="52"/>
      <c r="CCR29" s="52"/>
      <c r="CCS29" s="52"/>
      <c r="CCT29" s="52"/>
      <c r="CCU29" s="52"/>
      <c r="CCV29" s="52"/>
      <c r="CCW29" s="52"/>
      <c r="CCX29" s="52"/>
      <c r="CCY29" s="52"/>
      <c r="CCZ29" s="52"/>
      <c r="CDA29" s="52"/>
      <c r="CDB29" s="52"/>
      <c r="CDC29" s="52"/>
      <c r="CDD29" s="52"/>
      <c r="CDE29" s="52"/>
      <c r="CDF29" s="52"/>
      <c r="CDG29" s="52"/>
      <c r="CDH29" s="52"/>
      <c r="CDI29" s="52"/>
      <c r="CDJ29" s="52"/>
      <c r="CDK29" s="52"/>
      <c r="CDL29" s="52"/>
      <c r="CDM29" s="52"/>
      <c r="CDN29" s="52"/>
      <c r="CDO29" s="52"/>
      <c r="CDP29" s="52"/>
      <c r="CDQ29" s="52"/>
      <c r="CDR29" s="52"/>
      <c r="CDS29" s="52"/>
      <c r="CDT29" s="52"/>
      <c r="CDU29" s="52"/>
      <c r="CDV29" s="52"/>
      <c r="CDW29" s="52"/>
      <c r="CDX29" s="52"/>
      <c r="CDY29" s="52"/>
      <c r="CDZ29" s="52"/>
      <c r="CEA29" s="52"/>
      <c r="CEB29" s="52"/>
      <c r="CEC29" s="52"/>
      <c r="CED29" s="52"/>
      <c r="CEE29" s="52"/>
      <c r="CEF29" s="52"/>
      <c r="CEG29" s="52"/>
      <c r="CEH29" s="52"/>
      <c r="CEI29" s="52"/>
      <c r="CEJ29" s="52"/>
      <c r="CEK29" s="52"/>
      <c r="CEL29" s="52"/>
      <c r="CEM29" s="52"/>
      <c r="CEN29" s="52"/>
      <c r="CEO29" s="52"/>
      <c r="CEP29" s="52"/>
      <c r="CEQ29" s="52"/>
      <c r="CER29" s="52"/>
      <c r="CES29" s="52"/>
      <c r="CET29" s="52"/>
      <c r="CEU29" s="52"/>
      <c r="CEV29" s="52"/>
      <c r="CEW29" s="52"/>
      <c r="CEX29" s="52"/>
      <c r="CEY29" s="52"/>
      <c r="CEZ29" s="52"/>
      <c r="CFA29" s="52"/>
      <c r="CFB29" s="52"/>
      <c r="CFC29" s="52"/>
      <c r="CFD29" s="52"/>
      <c r="CFE29" s="52"/>
      <c r="CFF29" s="52"/>
      <c r="CFG29" s="52"/>
      <c r="CFH29" s="52"/>
      <c r="CFI29" s="52"/>
      <c r="CFJ29" s="52"/>
      <c r="CFK29" s="52"/>
      <c r="CFL29" s="52"/>
      <c r="CFM29" s="52"/>
      <c r="CFN29" s="52"/>
      <c r="CFO29" s="52"/>
      <c r="CFP29" s="52"/>
      <c r="CFQ29" s="52"/>
      <c r="CFR29" s="52"/>
      <c r="CFS29" s="52"/>
      <c r="CFT29" s="52"/>
      <c r="CFU29" s="52"/>
      <c r="CFV29" s="52"/>
      <c r="CFW29" s="52"/>
      <c r="CFX29" s="52"/>
      <c r="CFY29" s="52"/>
      <c r="CFZ29" s="52"/>
      <c r="CGA29" s="52"/>
      <c r="CGB29" s="52"/>
      <c r="CGC29" s="52"/>
      <c r="CGD29" s="52"/>
      <c r="CGE29" s="52"/>
      <c r="CGF29" s="52"/>
      <c r="CGG29" s="52"/>
      <c r="CGH29" s="52"/>
      <c r="CGI29" s="52"/>
      <c r="CGJ29" s="52"/>
      <c r="CGK29" s="52"/>
      <c r="CGL29" s="52"/>
      <c r="CGM29" s="52"/>
      <c r="CGN29" s="52"/>
      <c r="CGO29" s="52"/>
      <c r="CGP29" s="52"/>
      <c r="CGQ29" s="52"/>
      <c r="CGR29" s="52"/>
      <c r="CGS29" s="52"/>
      <c r="CGT29" s="52"/>
      <c r="CGU29" s="52"/>
      <c r="CGV29" s="52"/>
      <c r="CGW29" s="52"/>
      <c r="CGX29" s="52"/>
      <c r="CGY29" s="52"/>
      <c r="CGZ29" s="52"/>
      <c r="CHA29" s="52"/>
      <c r="CHB29" s="52"/>
      <c r="CHC29" s="52"/>
      <c r="CHD29" s="52"/>
      <c r="CHE29" s="52"/>
      <c r="CHF29" s="52"/>
      <c r="CHG29" s="52"/>
      <c r="CHH29" s="52"/>
      <c r="CHI29" s="52"/>
      <c r="CHJ29" s="52"/>
      <c r="CHK29" s="52"/>
      <c r="CHL29" s="52"/>
      <c r="CHM29" s="52"/>
      <c r="CHN29" s="52"/>
      <c r="CHO29" s="52"/>
      <c r="CHP29" s="52"/>
      <c r="CHQ29" s="52"/>
      <c r="CHR29" s="52"/>
      <c r="CHS29" s="52"/>
      <c r="CHT29" s="52"/>
      <c r="CHU29" s="52"/>
      <c r="CHV29" s="52"/>
      <c r="CHW29" s="52"/>
      <c r="CHX29" s="52"/>
      <c r="CHY29" s="52"/>
      <c r="CHZ29" s="52"/>
      <c r="CIA29" s="52"/>
      <c r="CIB29" s="52"/>
      <c r="CIC29" s="52"/>
      <c r="CID29" s="52"/>
      <c r="CIE29" s="52"/>
      <c r="CIF29" s="52"/>
      <c r="CIG29" s="52"/>
      <c r="CIH29" s="52"/>
      <c r="CII29" s="52"/>
      <c r="CIJ29" s="52"/>
      <c r="CIK29" s="52"/>
      <c r="CIL29" s="52"/>
      <c r="CIM29" s="52"/>
      <c r="CIN29" s="52"/>
      <c r="CIO29" s="52"/>
      <c r="CIP29" s="52"/>
      <c r="CIQ29" s="52"/>
      <c r="CIR29" s="52"/>
      <c r="CIS29" s="52"/>
      <c r="CIT29" s="52"/>
      <c r="CIU29" s="52"/>
      <c r="CIV29" s="52"/>
      <c r="CIW29" s="52"/>
      <c r="CIX29" s="52"/>
      <c r="CIY29" s="52"/>
      <c r="CIZ29" s="52"/>
      <c r="CJA29" s="52"/>
      <c r="CJB29" s="52"/>
      <c r="CJC29" s="52"/>
      <c r="CJD29" s="52"/>
      <c r="CJE29" s="52"/>
      <c r="CJF29" s="52"/>
      <c r="CJG29" s="52"/>
      <c r="CJH29" s="52"/>
      <c r="CJI29" s="52"/>
      <c r="CJJ29" s="52"/>
      <c r="CJK29" s="52"/>
      <c r="CJL29" s="52"/>
      <c r="CJM29" s="52"/>
      <c r="CJN29" s="52"/>
      <c r="CJO29" s="52"/>
      <c r="CJP29" s="52"/>
      <c r="CJQ29" s="52"/>
      <c r="CJR29" s="52"/>
      <c r="CJS29" s="52"/>
      <c r="CJT29" s="52"/>
      <c r="CJU29" s="52"/>
      <c r="CJV29" s="52"/>
      <c r="CJW29" s="52"/>
      <c r="CJX29" s="52"/>
      <c r="CJY29" s="52"/>
      <c r="CJZ29" s="52"/>
      <c r="CKA29" s="52"/>
      <c r="CKB29" s="52"/>
      <c r="CKC29" s="52"/>
      <c r="CKD29" s="52"/>
      <c r="CKE29" s="52"/>
      <c r="CKF29" s="52"/>
      <c r="CKG29" s="52"/>
      <c r="CKH29" s="52"/>
      <c r="CKI29" s="52"/>
      <c r="CKJ29" s="52"/>
      <c r="CKK29" s="52"/>
      <c r="CKL29" s="52"/>
      <c r="CKM29" s="52"/>
      <c r="CKN29" s="52"/>
      <c r="CKO29" s="52"/>
      <c r="CKP29" s="52"/>
      <c r="CKQ29" s="52"/>
      <c r="CKR29" s="52"/>
      <c r="CKS29" s="52"/>
      <c r="CKT29" s="52"/>
      <c r="CKU29" s="52"/>
      <c r="CKV29" s="52"/>
      <c r="CKW29" s="52"/>
      <c r="CKX29" s="52"/>
      <c r="CKY29" s="52"/>
      <c r="CKZ29" s="52"/>
      <c r="CLA29" s="52"/>
      <c r="CLB29" s="52"/>
      <c r="CLC29" s="52"/>
      <c r="CLD29" s="52"/>
      <c r="CLE29" s="52"/>
      <c r="CLF29" s="52"/>
      <c r="CLG29" s="52"/>
      <c r="CLH29" s="52"/>
      <c r="CLI29" s="52"/>
      <c r="CLJ29" s="52"/>
      <c r="CLK29" s="52"/>
      <c r="CLL29" s="52"/>
      <c r="CLM29" s="52"/>
      <c r="CLN29" s="52"/>
      <c r="CLO29" s="52"/>
      <c r="CLP29" s="52"/>
      <c r="CLQ29" s="52"/>
      <c r="CLR29" s="52"/>
      <c r="CLS29" s="52"/>
      <c r="CLT29" s="52"/>
      <c r="CLU29" s="52"/>
      <c r="CLV29" s="52"/>
      <c r="CLW29" s="52"/>
      <c r="CLX29" s="52"/>
      <c r="CLY29" s="52"/>
      <c r="CLZ29" s="52"/>
      <c r="CMA29" s="52"/>
      <c r="CMB29" s="52"/>
      <c r="CMC29" s="52"/>
      <c r="CMD29" s="52"/>
      <c r="CME29" s="52"/>
      <c r="CMF29" s="52"/>
      <c r="CMG29" s="52"/>
      <c r="CMH29" s="52"/>
      <c r="CMI29" s="52"/>
      <c r="CMJ29" s="52"/>
      <c r="CMK29" s="52"/>
      <c r="CML29" s="52"/>
      <c r="CMM29" s="52"/>
      <c r="CMN29" s="52"/>
      <c r="CMO29" s="52"/>
      <c r="CMP29" s="52"/>
      <c r="CMQ29" s="52"/>
      <c r="CMR29" s="52"/>
      <c r="CMS29" s="52"/>
      <c r="CMT29" s="52"/>
      <c r="CMU29" s="52"/>
      <c r="CMV29" s="52"/>
      <c r="CMW29" s="52"/>
      <c r="CMX29" s="52"/>
      <c r="CMY29" s="52"/>
      <c r="CMZ29" s="52"/>
      <c r="CNA29" s="52"/>
      <c r="CNB29" s="52"/>
      <c r="CNC29" s="52"/>
      <c r="CND29" s="52"/>
      <c r="CNE29" s="52"/>
      <c r="CNF29" s="52"/>
      <c r="CNG29" s="52"/>
      <c r="CNH29" s="52"/>
      <c r="CNI29" s="52"/>
      <c r="CNJ29" s="52"/>
      <c r="CNK29" s="52"/>
      <c r="CNL29" s="52"/>
      <c r="CNM29" s="52"/>
      <c r="CNN29" s="52"/>
      <c r="CNO29" s="52"/>
      <c r="CNP29" s="52"/>
      <c r="CNQ29" s="52"/>
      <c r="CNR29" s="52"/>
      <c r="CNS29" s="52"/>
      <c r="CNT29" s="52"/>
      <c r="CNU29" s="52"/>
      <c r="CNV29" s="52"/>
      <c r="CNW29" s="52"/>
      <c r="CNX29" s="52"/>
      <c r="CNY29" s="52"/>
      <c r="CNZ29" s="52"/>
      <c r="COA29" s="52"/>
      <c r="COB29" s="52"/>
      <c r="COC29" s="52"/>
      <c r="COD29" s="52"/>
      <c r="COE29" s="52"/>
      <c r="COF29" s="52"/>
      <c r="COG29" s="52"/>
      <c r="COH29" s="52"/>
      <c r="COI29" s="52"/>
      <c r="COJ29" s="52"/>
      <c r="COK29" s="52"/>
      <c r="COL29" s="52"/>
      <c r="COM29" s="52"/>
      <c r="CON29" s="52"/>
      <c r="COO29" s="52"/>
      <c r="COP29" s="52"/>
      <c r="COQ29" s="52"/>
      <c r="COR29" s="52"/>
      <c r="COS29" s="52"/>
      <c r="COT29" s="52"/>
      <c r="COU29" s="52"/>
      <c r="COV29" s="52"/>
      <c r="COW29" s="52"/>
      <c r="COX29" s="52"/>
      <c r="COY29" s="52"/>
      <c r="COZ29" s="52"/>
      <c r="CPA29" s="52"/>
      <c r="CPB29" s="52"/>
      <c r="CPC29" s="52"/>
      <c r="CPD29" s="52"/>
      <c r="CPE29" s="52"/>
      <c r="CPF29" s="52"/>
      <c r="CPG29" s="52"/>
      <c r="CPH29" s="52"/>
      <c r="CPI29" s="52"/>
      <c r="CPJ29" s="52"/>
      <c r="CPK29" s="52"/>
      <c r="CPL29" s="52"/>
      <c r="CPM29" s="52"/>
      <c r="CPN29" s="52"/>
      <c r="CPO29" s="52"/>
      <c r="CPP29" s="52"/>
      <c r="CPQ29" s="52"/>
      <c r="CPR29" s="52"/>
      <c r="CPS29" s="52"/>
      <c r="CPT29" s="52"/>
      <c r="CPU29" s="52"/>
      <c r="CPV29" s="52"/>
      <c r="CPW29" s="52"/>
      <c r="CPX29" s="52"/>
      <c r="CPY29" s="52"/>
      <c r="CPZ29" s="52"/>
      <c r="CQA29" s="52"/>
      <c r="CQB29" s="52"/>
      <c r="CQC29" s="52"/>
      <c r="CQD29" s="52"/>
      <c r="CQE29" s="52"/>
      <c r="CQF29" s="52"/>
      <c r="CQG29" s="52"/>
      <c r="CQH29" s="52"/>
      <c r="CQI29" s="52"/>
      <c r="CQJ29" s="52"/>
      <c r="CQK29" s="52"/>
      <c r="CQL29" s="52"/>
      <c r="CQM29" s="52"/>
      <c r="CQN29" s="52"/>
      <c r="CQO29" s="52"/>
      <c r="CQP29" s="52"/>
      <c r="CQQ29" s="52"/>
      <c r="CQR29" s="52"/>
      <c r="CQS29" s="52"/>
      <c r="CQT29" s="52"/>
      <c r="CQU29" s="52"/>
      <c r="CQV29" s="52"/>
      <c r="CQW29" s="52"/>
      <c r="CQX29" s="52"/>
      <c r="CQY29" s="52"/>
      <c r="CQZ29" s="52"/>
      <c r="CRA29" s="52"/>
      <c r="CRB29" s="52"/>
      <c r="CRC29" s="52"/>
      <c r="CRD29" s="52"/>
      <c r="CRE29" s="52"/>
      <c r="CRF29" s="52"/>
      <c r="CRG29" s="52"/>
      <c r="CRH29" s="52"/>
      <c r="CRI29" s="52"/>
      <c r="CRJ29" s="52"/>
      <c r="CRK29" s="52"/>
      <c r="CRL29" s="52"/>
      <c r="CRM29" s="52"/>
      <c r="CRN29" s="52"/>
      <c r="CRO29" s="52"/>
      <c r="CRP29" s="52"/>
      <c r="CRQ29" s="52"/>
      <c r="CRR29" s="52"/>
      <c r="CRS29" s="52"/>
      <c r="CRT29" s="52"/>
      <c r="CRU29" s="52"/>
      <c r="CRV29" s="52"/>
      <c r="CRW29" s="52"/>
      <c r="CRX29" s="52"/>
      <c r="CRY29" s="52"/>
      <c r="CRZ29" s="52"/>
      <c r="CSA29" s="52"/>
      <c r="CSB29" s="52"/>
      <c r="CSC29" s="52"/>
      <c r="CSD29" s="52"/>
      <c r="CSE29" s="52"/>
      <c r="CSF29" s="52"/>
      <c r="CSG29" s="52"/>
      <c r="CSH29" s="52"/>
      <c r="CSI29" s="52"/>
      <c r="CSJ29" s="52"/>
      <c r="CSK29" s="52"/>
      <c r="CSL29" s="52"/>
      <c r="CSM29" s="52"/>
      <c r="CSN29" s="52"/>
      <c r="CSO29" s="52"/>
      <c r="CSP29" s="52"/>
      <c r="CSQ29" s="52"/>
      <c r="CSR29" s="52"/>
      <c r="CSS29" s="52"/>
      <c r="CST29" s="52"/>
      <c r="CSU29" s="52"/>
      <c r="CSV29" s="52"/>
      <c r="CSW29" s="52"/>
      <c r="CSX29" s="52"/>
      <c r="CSY29" s="52"/>
      <c r="CSZ29" s="52"/>
      <c r="CTA29" s="52"/>
      <c r="CTB29" s="52"/>
      <c r="CTC29" s="52"/>
      <c r="CTD29" s="52"/>
      <c r="CTE29" s="52"/>
      <c r="CTF29" s="52"/>
      <c r="CTG29" s="52"/>
      <c r="CTH29" s="52"/>
      <c r="CTI29" s="52"/>
      <c r="CTJ29" s="52"/>
      <c r="CTK29" s="52"/>
      <c r="CTL29" s="52"/>
      <c r="CTM29" s="52"/>
      <c r="CTN29" s="52"/>
      <c r="CTO29" s="52"/>
      <c r="CTP29" s="52"/>
      <c r="CTQ29" s="52"/>
      <c r="CTR29" s="52"/>
      <c r="CTS29" s="52"/>
      <c r="CTT29" s="52"/>
      <c r="CTU29" s="52"/>
      <c r="CTV29" s="52"/>
      <c r="CTW29" s="52"/>
      <c r="CTX29" s="52"/>
      <c r="CTY29" s="52"/>
      <c r="CTZ29" s="52"/>
      <c r="CUA29" s="52"/>
      <c r="CUB29" s="52"/>
      <c r="CUC29" s="52"/>
      <c r="CUD29" s="52"/>
      <c r="CUE29" s="52"/>
      <c r="CUF29" s="52"/>
      <c r="CUG29" s="52"/>
      <c r="CUH29" s="52"/>
      <c r="CUI29" s="52"/>
      <c r="CUJ29" s="52"/>
      <c r="CUK29" s="52"/>
      <c r="CUL29" s="52"/>
      <c r="CUM29" s="52"/>
      <c r="CUN29" s="52"/>
      <c r="CUO29" s="52"/>
      <c r="CUP29" s="52"/>
      <c r="CUQ29" s="52"/>
      <c r="CUR29" s="52"/>
      <c r="CUS29" s="52"/>
      <c r="CUT29" s="52"/>
      <c r="CUU29" s="52"/>
      <c r="CUV29" s="52"/>
      <c r="CUW29" s="52"/>
      <c r="CUX29" s="52"/>
      <c r="CUY29" s="52"/>
      <c r="CUZ29" s="52"/>
      <c r="CVA29" s="52"/>
      <c r="CVB29" s="52"/>
      <c r="CVC29" s="52"/>
      <c r="CVD29" s="52"/>
      <c r="CVE29" s="52"/>
      <c r="CVF29" s="52"/>
      <c r="CVG29" s="52"/>
      <c r="CVH29" s="52"/>
      <c r="CVI29" s="52"/>
      <c r="CVJ29" s="52"/>
      <c r="CVK29" s="52"/>
      <c r="CVL29" s="52"/>
      <c r="CVM29" s="52"/>
      <c r="CVN29" s="52"/>
      <c r="CVO29" s="52"/>
      <c r="CVP29" s="52"/>
      <c r="CVQ29" s="52"/>
      <c r="CVR29" s="52"/>
      <c r="CVS29" s="52"/>
      <c r="CVT29" s="52"/>
      <c r="CVU29" s="52"/>
      <c r="CVV29" s="52"/>
      <c r="CVW29" s="52"/>
      <c r="CVX29" s="52"/>
      <c r="CVY29" s="52"/>
      <c r="CVZ29" s="52"/>
      <c r="CWA29" s="52"/>
      <c r="CWB29" s="52"/>
      <c r="CWC29" s="52"/>
      <c r="CWD29" s="52"/>
      <c r="CWE29" s="52"/>
      <c r="CWF29" s="52"/>
      <c r="CWG29" s="52"/>
      <c r="CWH29" s="52"/>
      <c r="CWI29" s="52"/>
      <c r="CWJ29" s="52"/>
      <c r="CWK29" s="52"/>
      <c r="CWL29" s="52"/>
      <c r="CWM29" s="52"/>
      <c r="CWN29" s="52"/>
      <c r="CWO29" s="52"/>
      <c r="CWP29" s="52"/>
      <c r="CWQ29" s="52"/>
      <c r="CWR29" s="52"/>
      <c r="CWS29" s="52"/>
      <c r="CWT29" s="52"/>
      <c r="CWU29" s="52"/>
      <c r="CWV29" s="52"/>
      <c r="CWW29" s="52"/>
      <c r="CWX29" s="52"/>
      <c r="CWY29" s="52"/>
      <c r="CWZ29" s="52"/>
      <c r="CXA29" s="52"/>
      <c r="CXB29" s="52"/>
      <c r="CXC29" s="52"/>
      <c r="CXD29" s="52"/>
      <c r="CXE29" s="52"/>
      <c r="CXF29" s="52"/>
      <c r="CXG29" s="52"/>
      <c r="CXH29" s="52"/>
      <c r="CXI29" s="52"/>
      <c r="CXJ29" s="52"/>
      <c r="CXK29" s="52"/>
      <c r="CXL29" s="52"/>
      <c r="CXM29" s="52"/>
      <c r="CXN29" s="52"/>
      <c r="CXO29" s="52"/>
      <c r="CXP29" s="52"/>
      <c r="CXQ29" s="52"/>
      <c r="CXR29" s="52"/>
      <c r="CXS29" s="52"/>
      <c r="CXT29" s="52"/>
      <c r="CXU29" s="52"/>
      <c r="CXV29" s="52"/>
      <c r="CXW29" s="52"/>
      <c r="CXX29" s="52"/>
      <c r="CXY29" s="52"/>
      <c r="CXZ29" s="52"/>
      <c r="CYA29" s="52"/>
      <c r="CYB29" s="52"/>
      <c r="CYC29" s="52"/>
      <c r="CYD29" s="52"/>
      <c r="CYE29" s="52"/>
      <c r="CYF29" s="52"/>
      <c r="CYG29" s="52"/>
      <c r="CYH29" s="52"/>
      <c r="CYI29" s="52"/>
      <c r="CYJ29" s="52"/>
      <c r="CYK29" s="52"/>
      <c r="CYL29" s="52"/>
      <c r="CYM29" s="52"/>
      <c r="CYN29" s="52"/>
      <c r="CYO29" s="52"/>
      <c r="CYP29" s="52"/>
      <c r="CYQ29" s="52"/>
      <c r="CYR29" s="52"/>
      <c r="CYS29" s="52"/>
      <c r="CYT29" s="52"/>
      <c r="CYU29" s="52"/>
      <c r="CYV29" s="52"/>
      <c r="CYW29" s="52"/>
      <c r="CYX29" s="52"/>
      <c r="CYY29" s="52"/>
      <c r="CYZ29" s="52"/>
      <c r="CZA29" s="52"/>
      <c r="CZB29" s="52"/>
      <c r="CZC29" s="52"/>
      <c r="CZD29" s="52"/>
      <c r="CZE29" s="52"/>
      <c r="CZF29" s="52"/>
      <c r="CZG29" s="52"/>
      <c r="CZH29" s="52"/>
      <c r="CZI29" s="52"/>
      <c r="CZJ29" s="52"/>
      <c r="CZK29" s="52"/>
      <c r="CZL29" s="52"/>
      <c r="CZM29" s="52"/>
      <c r="CZN29" s="52"/>
      <c r="CZO29" s="52"/>
      <c r="CZP29" s="52"/>
      <c r="CZQ29" s="52"/>
      <c r="CZR29" s="52"/>
      <c r="CZS29" s="52"/>
      <c r="CZT29" s="52"/>
      <c r="CZU29" s="52"/>
      <c r="CZV29" s="52"/>
      <c r="CZW29" s="52"/>
      <c r="CZX29" s="52"/>
      <c r="CZY29" s="52"/>
      <c r="CZZ29" s="52"/>
      <c r="DAA29" s="52"/>
      <c r="DAB29" s="52"/>
      <c r="DAC29" s="52"/>
      <c r="DAD29" s="52"/>
      <c r="DAE29" s="52"/>
      <c r="DAF29" s="52"/>
      <c r="DAG29" s="52"/>
      <c r="DAH29" s="52"/>
      <c r="DAI29" s="52"/>
      <c r="DAJ29" s="52"/>
      <c r="DAK29" s="52"/>
      <c r="DAL29" s="52"/>
      <c r="DAM29" s="52"/>
      <c r="DAN29" s="52"/>
      <c r="DAO29" s="52"/>
      <c r="DAP29" s="52"/>
      <c r="DAQ29" s="52"/>
      <c r="DAR29" s="52"/>
      <c r="DAS29" s="52"/>
      <c r="DAT29" s="52"/>
      <c r="DAU29" s="52"/>
      <c r="DAV29" s="52"/>
      <c r="DAW29" s="52"/>
      <c r="DAX29" s="52"/>
      <c r="DAY29" s="52"/>
      <c r="DAZ29" s="52"/>
      <c r="DBA29" s="52"/>
      <c r="DBB29" s="52"/>
      <c r="DBC29" s="52"/>
      <c r="DBD29" s="52"/>
      <c r="DBE29" s="52"/>
      <c r="DBF29" s="52"/>
      <c r="DBG29" s="52"/>
      <c r="DBH29" s="52"/>
      <c r="DBI29" s="52"/>
      <c r="DBJ29" s="52"/>
      <c r="DBK29" s="52"/>
      <c r="DBL29" s="52"/>
      <c r="DBM29" s="52"/>
      <c r="DBN29" s="52"/>
      <c r="DBO29" s="52"/>
      <c r="DBP29" s="52"/>
      <c r="DBQ29" s="52"/>
      <c r="DBR29" s="52"/>
      <c r="DBS29" s="52"/>
      <c r="DBT29" s="52"/>
      <c r="DBU29" s="52"/>
      <c r="DBV29" s="52"/>
      <c r="DBW29" s="52"/>
      <c r="DBX29" s="52"/>
      <c r="DBY29" s="52"/>
      <c r="DBZ29" s="52"/>
      <c r="DCA29" s="52"/>
      <c r="DCB29" s="52"/>
      <c r="DCC29" s="52"/>
      <c r="DCD29" s="52"/>
      <c r="DCE29" s="52"/>
      <c r="DCF29" s="52"/>
      <c r="DCG29" s="52"/>
      <c r="DCH29" s="52"/>
      <c r="DCI29" s="52"/>
      <c r="DCJ29" s="52"/>
      <c r="DCK29" s="52"/>
      <c r="DCL29" s="52"/>
      <c r="DCM29" s="52"/>
      <c r="DCN29" s="52"/>
      <c r="DCO29" s="52"/>
      <c r="DCP29" s="52"/>
      <c r="DCQ29" s="52"/>
      <c r="DCR29" s="52"/>
      <c r="DCS29" s="52"/>
      <c r="DCT29" s="52"/>
      <c r="DCU29" s="52"/>
      <c r="DCV29" s="52"/>
      <c r="DCW29" s="52"/>
      <c r="DCX29" s="52"/>
      <c r="DCY29" s="52"/>
      <c r="DCZ29" s="52"/>
      <c r="DDA29" s="52"/>
      <c r="DDB29" s="52"/>
      <c r="DDC29" s="52"/>
      <c r="DDD29" s="52"/>
      <c r="DDE29" s="52"/>
      <c r="DDF29" s="52"/>
      <c r="DDG29" s="52"/>
      <c r="DDH29" s="52"/>
      <c r="DDI29" s="52"/>
      <c r="DDJ29" s="52"/>
      <c r="DDK29" s="52"/>
      <c r="DDL29" s="52"/>
      <c r="DDM29" s="52"/>
      <c r="DDN29" s="52"/>
      <c r="DDO29" s="52"/>
      <c r="DDP29" s="52"/>
      <c r="DDQ29" s="52"/>
      <c r="DDR29" s="52"/>
      <c r="DDS29" s="52"/>
      <c r="DDT29" s="52"/>
      <c r="DDU29" s="52"/>
      <c r="DDV29" s="52"/>
      <c r="DDW29" s="52"/>
      <c r="DDX29" s="52"/>
      <c r="DDY29" s="52"/>
      <c r="DDZ29" s="52"/>
      <c r="DEA29" s="52"/>
      <c r="DEB29" s="52"/>
      <c r="DEC29" s="52"/>
      <c r="DED29" s="52"/>
      <c r="DEE29" s="52"/>
      <c r="DEF29" s="52"/>
      <c r="DEG29" s="52"/>
      <c r="DEH29" s="52"/>
      <c r="DEI29" s="52"/>
      <c r="DEJ29" s="52"/>
      <c r="DEK29" s="52"/>
      <c r="DEL29" s="52"/>
      <c r="DEM29" s="52"/>
      <c r="DEN29" s="52"/>
      <c r="DEO29" s="52"/>
      <c r="DEP29" s="52"/>
      <c r="DEQ29" s="52"/>
      <c r="DER29" s="52"/>
      <c r="DES29" s="52"/>
      <c r="DET29" s="52"/>
      <c r="DEU29" s="52"/>
      <c r="DEV29" s="52"/>
      <c r="DEW29" s="52"/>
      <c r="DEX29" s="52"/>
      <c r="DEY29" s="52"/>
      <c r="DEZ29" s="52"/>
      <c r="DFA29" s="52"/>
      <c r="DFB29" s="52"/>
      <c r="DFC29" s="52"/>
      <c r="DFD29" s="52"/>
      <c r="DFE29" s="52"/>
      <c r="DFF29" s="52"/>
      <c r="DFG29" s="52"/>
      <c r="DFH29" s="52"/>
      <c r="DFI29" s="52"/>
      <c r="DFJ29" s="52"/>
      <c r="DFK29" s="52"/>
      <c r="DFL29" s="52"/>
      <c r="DFM29" s="52"/>
      <c r="DFN29" s="52"/>
      <c r="DFO29" s="52"/>
      <c r="DFP29" s="52"/>
      <c r="DFQ29" s="52"/>
      <c r="DFR29" s="52"/>
      <c r="DFS29" s="52"/>
      <c r="DFT29" s="52"/>
      <c r="DFU29" s="52"/>
      <c r="DFV29" s="52"/>
      <c r="DFW29" s="52"/>
      <c r="DFX29" s="52"/>
      <c r="DFY29" s="52"/>
      <c r="DFZ29" s="52"/>
      <c r="DGA29" s="52"/>
      <c r="DGB29" s="52"/>
      <c r="DGC29" s="52"/>
      <c r="DGD29" s="52"/>
      <c r="DGE29" s="52"/>
      <c r="DGF29" s="52"/>
      <c r="DGG29" s="52"/>
      <c r="DGH29" s="52"/>
      <c r="DGI29" s="52"/>
      <c r="DGJ29" s="52"/>
      <c r="DGK29" s="52"/>
      <c r="DGL29" s="52"/>
      <c r="DGM29" s="52"/>
      <c r="DGN29" s="52"/>
      <c r="DGO29" s="52"/>
      <c r="DGP29" s="52"/>
      <c r="DGQ29" s="52"/>
      <c r="DGR29" s="52"/>
      <c r="DGS29" s="52"/>
      <c r="DGT29" s="52"/>
      <c r="DGU29" s="52"/>
      <c r="DGV29" s="52"/>
      <c r="DGW29" s="52"/>
      <c r="DGX29" s="52"/>
      <c r="DGY29" s="52"/>
      <c r="DGZ29" s="52"/>
      <c r="DHA29" s="52"/>
      <c r="DHB29" s="52"/>
      <c r="DHC29" s="52"/>
      <c r="DHD29" s="52"/>
      <c r="DHE29" s="52"/>
      <c r="DHF29" s="52"/>
      <c r="DHG29" s="52"/>
      <c r="DHH29" s="52"/>
      <c r="DHI29" s="52"/>
      <c r="DHJ29" s="52"/>
      <c r="DHK29" s="52"/>
      <c r="DHL29" s="52"/>
      <c r="DHM29" s="52"/>
      <c r="DHN29" s="52"/>
      <c r="DHO29" s="52"/>
      <c r="DHP29" s="52"/>
      <c r="DHQ29" s="52"/>
      <c r="DHR29" s="52"/>
      <c r="DHS29" s="52"/>
      <c r="DHT29" s="52"/>
      <c r="DHU29" s="52"/>
      <c r="DHV29" s="52"/>
      <c r="DHW29" s="52"/>
      <c r="DHX29" s="52"/>
      <c r="DHY29" s="52"/>
      <c r="DHZ29" s="52"/>
      <c r="DIA29" s="52"/>
      <c r="DIB29" s="52"/>
      <c r="DIC29" s="52"/>
      <c r="DID29" s="52"/>
      <c r="DIE29" s="52"/>
      <c r="DIF29" s="52"/>
      <c r="DIG29" s="52"/>
      <c r="DIH29" s="52"/>
      <c r="DII29" s="52"/>
      <c r="DIJ29" s="52"/>
      <c r="DIK29" s="52"/>
      <c r="DIL29" s="52"/>
      <c r="DIM29" s="52"/>
      <c r="DIN29" s="52"/>
      <c r="DIO29" s="52"/>
      <c r="DIP29" s="52"/>
      <c r="DIQ29" s="52"/>
      <c r="DIR29" s="52"/>
      <c r="DIS29" s="52"/>
      <c r="DIT29" s="52"/>
      <c r="DIU29" s="52"/>
      <c r="DIV29" s="52"/>
      <c r="DIW29" s="52"/>
      <c r="DIX29" s="52"/>
      <c r="DIY29" s="52"/>
      <c r="DIZ29" s="52"/>
      <c r="DJA29" s="52"/>
      <c r="DJB29" s="52"/>
      <c r="DJC29" s="52"/>
      <c r="DJD29" s="52"/>
      <c r="DJE29" s="52"/>
      <c r="DJF29" s="52"/>
      <c r="DJG29" s="52"/>
      <c r="DJH29" s="52"/>
      <c r="DJI29" s="52"/>
      <c r="DJJ29" s="52"/>
      <c r="DJK29" s="52"/>
      <c r="DJL29" s="52"/>
      <c r="DJM29" s="52"/>
      <c r="DJN29" s="52"/>
      <c r="DJO29" s="52"/>
      <c r="DJP29" s="52"/>
      <c r="DJQ29" s="52"/>
      <c r="DJR29" s="52"/>
      <c r="DJS29" s="52"/>
      <c r="DJT29" s="52"/>
      <c r="DJU29" s="52"/>
      <c r="DJV29" s="52"/>
      <c r="DJW29" s="52"/>
      <c r="DJX29" s="52"/>
      <c r="DJY29" s="52"/>
      <c r="DJZ29" s="52"/>
      <c r="DKA29" s="52"/>
      <c r="DKB29" s="52"/>
      <c r="DKC29" s="52"/>
      <c r="DKD29" s="52"/>
      <c r="DKE29" s="52"/>
      <c r="DKF29" s="52"/>
      <c r="DKG29" s="52"/>
      <c r="DKH29" s="52"/>
      <c r="DKI29" s="52"/>
      <c r="DKJ29" s="52"/>
      <c r="DKK29" s="52"/>
      <c r="DKL29" s="52"/>
      <c r="DKM29" s="52"/>
      <c r="DKN29" s="52"/>
      <c r="DKO29" s="52"/>
      <c r="DKP29" s="52"/>
      <c r="DKQ29" s="52"/>
      <c r="DKR29" s="52"/>
      <c r="DKS29" s="52"/>
      <c r="DKT29" s="52"/>
      <c r="DKU29" s="52"/>
      <c r="DKV29" s="52"/>
      <c r="DKW29" s="52"/>
      <c r="DKX29" s="52"/>
      <c r="DKY29" s="52"/>
      <c r="DKZ29" s="52"/>
      <c r="DLA29" s="52"/>
      <c r="DLB29" s="52"/>
      <c r="DLC29" s="52"/>
      <c r="DLD29" s="52"/>
      <c r="DLE29" s="52"/>
      <c r="DLF29" s="52"/>
      <c r="DLG29" s="52"/>
      <c r="DLH29" s="52"/>
      <c r="DLI29" s="52"/>
      <c r="DLJ29" s="52"/>
      <c r="DLK29" s="52"/>
      <c r="DLL29" s="52"/>
      <c r="DLM29" s="52"/>
      <c r="DLN29" s="52"/>
      <c r="DLO29" s="52"/>
      <c r="DLP29" s="52"/>
      <c r="DLQ29" s="52"/>
      <c r="DLR29" s="52"/>
      <c r="DLS29" s="52"/>
      <c r="DLT29" s="52"/>
      <c r="DLU29" s="52"/>
      <c r="DLV29" s="52"/>
      <c r="DLW29" s="52"/>
      <c r="DLX29" s="52"/>
      <c r="DLY29" s="52"/>
      <c r="DLZ29" s="52"/>
      <c r="DMA29" s="52"/>
      <c r="DMB29" s="52"/>
      <c r="DMC29" s="52"/>
      <c r="DMD29" s="52"/>
      <c r="DME29" s="52"/>
      <c r="DMF29" s="52"/>
      <c r="DMG29" s="52"/>
      <c r="DMH29" s="52"/>
      <c r="DMI29" s="52"/>
      <c r="DMJ29" s="52"/>
      <c r="DMK29" s="52"/>
      <c r="DML29" s="52"/>
      <c r="DMM29" s="52"/>
      <c r="DMN29" s="52"/>
      <c r="DMO29" s="52"/>
      <c r="DMP29" s="52"/>
      <c r="DMQ29" s="52"/>
      <c r="DMR29" s="52"/>
      <c r="DMS29" s="52"/>
      <c r="DMT29" s="52"/>
      <c r="DMU29" s="52"/>
      <c r="DMV29" s="52"/>
      <c r="DMW29" s="52"/>
      <c r="DMX29" s="52"/>
      <c r="DMY29" s="52"/>
      <c r="DMZ29" s="52"/>
      <c r="DNA29" s="52"/>
      <c r="DNB29" s="52"/>
      <c r="DNC29" s="52"/>
      <c r="DND29" s="52"/>
      <c r="DNE29" s="52"/>
      <c r="DNF29" s="52"/>
      <c r="DNG29" s="52"/>
      <c r="DNH29" s="52"/>
      <c r="DNI29" s="52"/>
      <c r="DNJ29" s="52"/>
      <c r="DNK29" s="52"/>
      <c r="DNL29" s="52"/>
      <c r="DNM29" s="52"/>
      <c r="DNN29" s="52"/>
      <c r="DNO29" s="52"/>
      <c r="DNP29" s="52"/>
      <c r="DNQ29" s="52"/>
      <c r="DNR29" s="52"/>
      <c r="DNS29" s="52"/>
      <c r="DNT29" s="52"/>
      <c r="DNU29" s="52"/>
      <c r="DNV29" s="52"/>
      <c r="DNW29" s="52"/>
      <c r="DNX29" s="52"/>
      <c r="DNY29" s="52"/>
      <c r="DNZ29" s="52"/>
      <c r="DOA29" s="52"/>
      <c r="DOB29" s="52"/>
      <c r="DOC29" s="52"/>
      <c r="DOD29" s="52"/>
      <c r="DOE29" s="52"/>
      <c r="DOF29" s="52"/>
      <c r="DOG29" s="52"/>
      <c r="DOH29" s="52"/>
      <c r="DOI29" s="52"/>
      <c r="DOJ29" s="52"/>
      <c r="DOK29" s="52"/>
      <c r="DOL29" s="52"/>
      <c r="DOM29" s="52"/>
      <c r="DON29" s="52"/>
      <c r="DOO29" s="52"/>
      <c r="DOP29" s="52"/>
      <c r="DOQ29" s="52"/>
      <c r="DOR29" s="52"/>
      <c r="DOS29" s="52"/>
      <c r="DOT29" s="52"/>
      <c r="DOU29" s="52"/>
      <c r="DOV29" s="52"/>
      <c r="DOW29" s="52"/>
      <c r="DOX29" s="52"/>
      <c r="DOY29" s="52"/>
      <c r="DOZ29" s="52"/>
      <c r="DPA29" s="52"/>
      <c r="DPB29" s="52"/>
      <c r="DPC29" s="52"/>
      <c r="DPD29" s="52"/>
      <c r="DPE29" s="52"/>
      <c r="DPF29" s="52"/>
      <c r="DPG29" s="52"/>
      <c r="DPH29" s="52"/>
      <c r="DPI29" s="52"/>
      <c r="DPJ29" s="52"/>
      <c r="DPK29" s="52"/>
      <c r="DPL29" s="52"/>
      <c r="DPM29" s="52"/>
      <c r="DPN29" s="52"/>
      <c r="DPO29" s="52"/>
      <c r="DPP29" s="52"/>
      <c r="DPQ29" s="52"/>
      <c r="DPR29" s="52"/>
      <c r="DPS29" s="52"/>
      <c r="DPT29" s="52"/>
      <c r="DPU29" s="52"/>
      <c r="DPV29" s="52"/>
      <c r="DPW29" s="52"/>
      <c r="DPX29" s="52"/>
      <c r="DPY29" s="52"/>
      <c r="DPZ29" s="52"/>
      <c r="DQA29" s="52"/>
      <c r="DQB29" s="52"/>
      <c r="DQC29" s="52"/>
      <c r="DQD29" s="52"/>
      <c r="DQE29" s="52"/>
      <c r="DQF29" s="52"/>
      <c r="DQG29" s="52"/>
      <c r="DQH29" s="52"/>
      <c r="DQI29" s="52"/>
      <c r="DQJ29" s="52"/>
      <c r="DQK29" s="52"/>
      <c r="DQL29" s="52"/>
      <c r="DQM29" s="52"/>
      <c r="DQN29" s="52"/>
      <c r="DQO29" s="52"/>
      <c r="DQP29" s="52"/>
      <c r="DQQ29" s="52"/>
      <c r="DQR29" s="52"/>
      <c r="DQS29" s="52"/>
      <c r="DQT29" s="52"/>
      <c r="DQU29" s="52"/>
      <c r="DQV29" s="52"/>
      <c r="DQW29" s="52"/>
      <c r="DQX29" s="52"/>
      <c r="DQY29" s="52"/>
      <c r="DQZ29" s="52"/>
      <c r="DRA29" s="52"/>
      <c r="DRB29" s="52"/>
      <c r="DRC29" s="52"/>
      <c r="DRD29" s="52"/>
      <c r="DRE29" s="52"/>
      <c r="DRF29" s="52"/>
      <c r="DRG29" s="52"/>
      <c r="DRH29" s="52"/>
      <c r="DRI29" s="52"/>
      <c r="DRJ29" s="52"/>
      <c r="DRK29" s="52"/>
      <c r="DRL29" s="52"/>
      <c r="DRM29" s="52"/>
      <c r="DRN29" s="52"/>
      <c r="DRO29" s="52"/>
      <c r="DRP29" s="52"/>
      <c r="DRQ29" s="52"/>
      <c r="DRR29" s="52"/>
      <c r="DRS29" s="52"/>
      <c r="DRT29" s="52"/>
      <c r="DRU29" s="52"/>
      <c r="DRV29" s="52"/>
      <c r="DRW29" s="52"/>
      <c r="DRX29" s="52"/>
      <c r="DRY29" s="52"/>
      <c r="DRZ29" s="52"/>
      <c r="DSA29" s="52"/>
      <c r="DSB29" s="52"/>
      <c r="DSC29" s="52"/>
      <c r="DSD29" s="52"/>
      <c r="DSE29" s="52"/>
      <c r="DSF29" s="52"/>
      <c r="DSG29" s="52"/>
      <c r="DSH29" s="52"/>
      <c r="DSI29" s="52"/>
      <c r="DSJ29" s="52"/>
      <c r="DSK29" s="52"/>
      <c r="DSL29" s="52"/>
      <c r="DSM29" s="52"/>
      <c r="DSN29" s="52"/>
      <c r="DSO29" s="52"/>
      <c r="DSP29" s="52"/>
      <c r="DSQ29" s="52"/>
      <c r="DSR29" s="52"/>
      <c r="DSS29" s="52"/>
      <c r="DST29" s="52"/>
      <c r="DSU29" s="52"/>
      <c r="DSV29" s="52"/>
      <c r="DSW29" s="52"/>
      <c r="DSX29" s="52"/>
      <c r="DSY29" s="52"/>
      <c r="DSZ29" s="52"/>
      <c r="DTA29" s="52"/>
      <c r="DTB29" s="52"/>
      <c r="DTC29" s="52"/>
      <c r="DTD29" s="52"/>
      <c r="DTE29" s="52"/>
      <c r="DTF29" s="52"/>
      <c r="DTG29" s="52"/>
      <c r="DTH29" s="52"/>
      <c r="DTI29" s="52"/>
      <c r="DTJ29" s="52"/>
      <c r="DTK29" s="52"/>
      <c r="DTL29" s="52"/>
      <c r="DTM29" s="52"/>
      <c r="DTN29" s="52"/>
      <c r="DTO29" s="52"/>
      <c r="DTP29" s="52"/>
      <c r="DTQ29" s="52"/>
      <c r="DTR29" s="52"/>
      <c r="DTS29" s="52"/>
      <c r="DTT29" s="52"/>
      <c r="DTU29" s="52"/>
      <c r="DTV29" s="52"/>
      <c r="DTW29" s="52"/>
      <c r="DTX29" s="52"/>
      <c r="DTY29" s="52"/>
      <c r="DTZ29" s="52"/>
      <c r="DUA29" s="52"/>
      <c r="DUB29" s="52"/>
      <c r="DUC29" s="52"/>
      <c r="DUD29" s="52"/>
      <c r="DUE29" s="52"/>
      <c r="DUF29" s="52"/>
      <c r="DUG29" s="52"/>
      <c r="DUH29" s="52"/>
      <c r="DUI29" s="52"/>
      <c r="DUJ29" s="52"/>
      <c r="DUK29" s="52"/>
      <c r="DUL29" s="52"/>
      <c r="DUM29" s="52"/>
      <c r="DUN29" s="52"/>
      <c r="DUO29" s="52"/>
      <c r="DUP29" s="52"/>
      <c r="DUQ29" s="52"/>
      <c r="DUR29" s="52"/>
      <c r="DUS29" s="52"/>
      <c r="DUT29" s="52"/>
      <c r="DUU29" s="52"/>
      <c r="DUV29" s="52"/>
      <c r="DUW29" s="52"/>
      <c r="DUX29" s="52"/>
      <c r="DUY29" s="52"/>
      <c r="DUZ29" s="52"/>
      <c r="DVA29" s="52"/>
      <c r="DVB29" s="52"/>
      <c r="DVC29" s="52"/>
      <c r="DVD29" s="52"/>
      <c r="DVE29" s="52"/>
      <c r="DVF29" s="52"/>
      <c r="DVG29" s="52"/>
      <c r="DVH29" s="52"/>
      <c r="DVI29" s="52"/>
      <c r="DVJ29" s="52"/>
      <c r="DVK29" s="52"/>
      <c r="DVL29" s="52"/>
      <c r="DVM29" s="52"/>
      <c r="DVN29" s="52"/>
      <c r="DVO29" s="52"/>
      <c r="DVP29" s="52"/>
      <c r="DVQ29" s="52"/>
      <c r="DVR29" s="52"/>
      <c r="DVS29" s="52"/>
      <c r="DVT29" s="52"/>
      <c r="DVU29" s="52"/>
      <c r="DVV29" s="52"/>
      <c r="DVW29" s="52"/>
      <c r="DVX29" s="52"/>
      <c r="DVY29" s="52"/>
      <c r="DVZ29" s="52"/>
      <c r="DWA29" s="52"/>
      <c r="DWB29" s="52"/>
      <c r="DWC29" s="52"/>
      <c r="DWD29" s="52"/>
      <c r="DWE29" s="52"/>
      <c r="DWF29" s="52"/>
      <c r="DWG29" s="52"/>
      <c r="DWH29" s="52"/>
      <c r="DWI29" s="52"/>
      <c r="DWJ29" s="52"/>
      <c r="DWK29" s="52"/>
      <c r="DWL29" s="52"/>
      <c r="DWM29" s="52"/>
      <c r="DWN29" s="52"/>
      <c r="DWO29" s="52"/>
      <c r="DWP29" s="52"/>
      <c r="DWQ29" s="52"/>
      <c r="DWR29" s="52"/>
      <c r="DWS29" s="52"/>
      <c r="DWT29" s="52"/>
      <c r="DWU29" s="52"/>
      <c r="DWV29" s="52"/>
      <c r="DWW29" s="52"/>
      <c r="DWX29" s="52"/>
      <c r="DWY29" s="52"/>
      <c r="DWZ29" s="52"/>
      <c r="DXA29" s="52"/>
      <c r="DXB29" s="52"/>
      <c r="DXC29" s="52"/>
      <c r="DXD29" s="52"/>
      <c r="DXE29" s="52"/>
      <c r="DXF29" s="52"/>
      <c r="DXG29" s="52"/>
      <c r="DXH29" s="52"/>
      <c r="DXI29" s="52"/>
      <c r="DXJ29" s="52"/>
      <c r="DXK29" s="52"/>
      <c r="DXL29" s="52"/>
      <c r="DXM29" s="52"/>
      <c r="DXN29" s="52"/>
      <c r="DXO29" s="52"/>
      <c r="DXP29" s="52"/>
      <c r="DXQ29" s="52"/>
      <c r="DXR29" s="52"/>
      <c r="DXS29" s="52"/>
      <c r="DXT29" s="52"/>
      <c r="DXU29" s="52"/>
      <c r="DXV29" s="52"/>
      <c r="DXW29" s="52"/>
      <c r="DXX29" s="52"/>
      <c r="DXY29" s="52"/>
      <c r="DXZ29" s="52"/>
      <c r="DYA29" s="52"/>
      <c r="DYB29" s="52"/>
      <c r="DYC29" s="52"/>
      <c r="DYD29" s="52"/>
      <c r="DYE29" s="52"/>
      <c r="DYF29" s="52"/>
      <c r="DYG29" s="52"/>
      <c r="DYH29" s="52"/>
      <c r="DYI29" s="52"/>
      <c r="DYJ29" s="52"/>
      <c r="DYK29" s="52"/>
      <c r="DYL29" s="52"/>
      <c r="DYM29" s="52"/>
      <c r="DYN29" s="52"/>
      <c r="DYO29" s="52"/>
      <c r="DYP29" s="52"/>
      <c r="DYQ29" s="52"/>
      <c r="DYR29" s="52"/>
      <c r="DYS29" s="52"/>
      <c r="DYT29" s="52"/>
      <c r="DYU29" s="52"/>
      <c r="DYV29" s="52"/>
      <c r="DYW29" s="52"/>
      <c r="DYX29" s="52"/>
      <c r="DYY29" s="52"/>
      <c r="DYZ29" s="52"/>
      <c r="DZA29" s="52"/>
      <c r="DZB29" s="52"/>
      <c r="DZC29" s="52"/>
      <c r="DZD29" s="52"/>
      <c r="DZE29" s="52"/>
      <c r="DZF29" s="52"/>
      <c r="DZG29" s="52"/>
      <c r="DZH29" s="52"/>
      <c r="DZI29" s="52"/>
      <c r="DZJ29" s="52"/>
      <c r="DZK29" s="52"/>
      <c r="DZL29" s="52"/>
      <c r="DZM29" s="52"/>
      <c r="DZN29" s="52"/>
      <c r="DZO29" s="52"/>
      <c r="DZP29" s="52"/>
      <c r="DZQ29" s="52"/>
      <c r="DZR29" s="52"/>
      <c r="DZS29" s="52"/>
      <c r="DZT29" s="52"/>
      <c r="DZU29" s="52"/>
      <c r="DZV29" s="52"/>
      <c r="DZW29" s="52"/>
      <c r="DZX29" s="52"/>
      <c r="DZY29" s="52"/>
      <c r="DZZ29" s="52"/>
      <c r="EAA29" s="52"/>
      <c r="EAB29" s="52"/>
      <c r="EAC29" s="52"/>
      <c r="EAD29" s="52"/>
      <c r="EAE29" s="52"/>
      <c r="EAF29" s="52"/>
      <c r="EAG29" s="52"/>
      <c r="EAH29" s="52"/>
      <c r="EAI29" s="52"/>
      <c r="EAJ29" s="52"/>
      <c r="EAK29" s="52"/>
      <c r="EAL29" s="52"/>
      <c r="EAM29" s="52"/>
      <c r="EAN29" s="52"/>
      <c r="EAO29" s="52"/>
      <c r="EAP29" s="52"/>
      <c r="EAQ29" s="52"/>
      <c r="EAR29" s="52"/>
      <c r="EAS29" s="52"/>
      <c r="EAT29" s="52"/>
      <c r="EAU29" s="52"/>
      <c r="EAV29" s="52"/>
      <c r="EAW29" s="52"/>
      <c r="EAX29" s="52"/>
      <c r="EAY29" s="52"/>
      <c r="EAZ29" s="52"/>
      <c r="EBA29" s="52"/>
      <c r="EBB29" s="52"/>
      <c r="EBC29" s="52"/>
      <c r="EBD29" s="52"/>
      <c r="EBE29" s="52"/>
      <c r="EBF29" s="52"/>
      <c r="EBG29" s="52"/>
      <c r="EBH29" s="52"/>
      <c r="EBI29" s="52"/>
      <c r="EBJ29" s="52"/>
      <c r="EBK29" s="52"/>
      <c r="EBL29" s="52"/>
      <c r="EBM29" s="52"/>
      <c r="EBN29" s="52"/>
      <c r="EBO29" s="52"/>
      <c r="EBP29" s="52"/>
      <c r="EBQ29" s="52"/>
      <c r="EBR29" s="52"/>
      <c r="EBS29" s="52"/>
      <c r="EBT29" s="52"/>
      <c r="EBU29" s="52"/>
      <c r="EBV29" s="52"/>
      <c r="EBW29" s="52"/>
      <c r="EBX29" s="52"/>
      <c r="EBY29" s="52"/>
      <c r="EBZ29" s="52"/>
      <c r="ECA29" s="52"/>
      <c r="ECB29" s="52"/>
      <c r="ECC29" s="52"/>
      <c r="ECD29" s="52"/>
      <c r="ECE29" s="52"/>
      <c r="ECF29" s="52"/>
      <c r="ECG29" s="52"/>
      <c r="ECH29" s="52"/>
      <c r="ECI29" s="52"/>
      <c r="ECJ29" s="52"/>
      <c r="ECK29" s="52"/>
      <c r="ECL29" s="52"/>
      <c r="ECM29" s="52"/>
      <c r="ECN29" s="52"/>
      <c r="ECO29" s="52"/>
      <c r="ECP29" s="52"/>
      <c r="ECQ29" s="52"/>
      <c r="ECR29" s="52"/>
      <c r="ECS29" s="52"/>
      <c r="ECT29" s="52"/>
      <c r="ECU29" s="52"/>
      <c r="ECV29" s="52"/>
      <c r="ECW29" s="52"/>
      <c r="ECX29" s="52"/>
      <c r="ECY29" s="52"/>
      <c r="ECZ29" s="52"/>
      <c r="EDA29" s="52"/>
      <c r="EDB29" s="52"/>
      <c r="EDC29" s="52"/>
      <c r="EDD29" s="52"/>
      <c r="EDE29" s="52"/>
      <c r="EDF29" s="52"/>
      <c r="EDG29" s="52"/>
      <c r="EDH29" s="52"/>
      <c r="EDI29" s="52"/>
      <c r="EDJ29" s="52"/>
      <c r="EDK29" s="52"/>
      <c r="EDL29" s="52"/>
      <c r="EDM29" s="52"/>
      <c r="EDN29" s="52"/>
      <c r="EDO29" s="52"/>
      <c r="EDP29" s="52"/>
      <c r="EDQ29" s="52"/>
      <c r="EDR29" s="52"/>
      <c r="EDS29" s="52"/>
      <c r="EDT29" s="52"/>
      <c r="EDU29" s="52"/>
      <c r="EDV29" s="52"/>
      <c r="EDW29" s="52"/>
      <c r="EDX29" s="52"/>
      <c r="EDY29" s="52"/>
      <c r="EDZ29" s="52"/>
      <c r="EEA29" s="52"/>
      <c r="EEB29" s="52"/>
      <c r="EEC29" s="52"/>
      <c r="EED29" s="52"/>
      <c r="EEE29" s="52"/>
      <c r="EEF29" s="52"/>
      <c r="EEG29" s="52"/>
      <c r="EEH29" s="52"/>
      <c r="EEI29" s="52"/>
      <c r="EEJ29" s="52"/>
      <c r="EEK29" s="52"/>
      <c r="EEL29" s="52"/>
      <c r="EEM29" s="52"/>
      <c r="EEN29" s="52"/>
      <c r="EEO29" s="52"/>
      <c r="EEP29" s="52"/>
      <c r="EEQ29" s="52"/>
      <c r="EER29" s="52"/>
      <c r="EES29" s="52"/>
      <c r="EET29" s="52"/>
      <c r="EEU29" s="52"/>
      <c r="EEV29" s="52"/>
      <c r="EEW29" s="52"/>
      <c r="EEX29" s="52"/>
      <c r="EEY29" s="52"/>
      <c r="EEZ29" s="52"/>
      <c r="EFA29" s="52"/>
      <c r="EFB29" s="52"/>
      <c r="EFC29" s="52"/>
      <c r="EFD29" s="52"/>
      <c r="EFE29" s="52"/>
      <c r="EFF29" s="52"/>
      <c r="EFG29" s="52"/>
      <c r="EFH29" s="52"/>
      <c r="EFI29" s="52"/>
      <c r="EFJ29" s="52"/>
      <c r="EFK29" s="52"/>
      <c r="EFL29" s="52"/>
      <c r="EFM29" s="52"/>
      <c r="EFN29" s="52"/>
      <c r="EFO29" s="52"/>
      <c r="EFP29" s="52"/>
      <c r="EFQ29" s="52"/>
      <c r="EFR29" s="52"/>
      <c r="EFS29" s="52"/>
      <c r="EFT29" s="52"/>
      <c r="EFU29" s="52"/>
      <c r="EFV29" s="52"/>
      <c r="EFW29" s="52"/>
      <c r="EFX29" s="52"/>
      <c r="EFY29" s="52"/>
      <c r="EFZ29" s="52"/>
      <c r="EGA29" s="52"/>
      <c r="EGB29" s="52"/>
      <c r="EGC29" s="52"/>
      <c r="EGD29" s="52"/>
      <c r="EGE29" s="52"/>
      <c r="EGF29" s="52"/>
      <c r="EGG29" s="52"/>
      <c r="EGH29" s="52"/>
      <c r="EGI29" s="52"/>
      <c r="EGJ29" s="52"/>
      <c r="EGK29" s="52"/>
      <c r="EGL29" s="52"/>
      <c r="EGM29" s="52"/>
      <c r="EGN29" s="52"/>
      <c r="EGO29" s="52"/>
      <c r="EGP29" s="52"/>
      <c r="EGQ29" s="52"/>
      <c r="EGR29" s="52"/>
      <c r="EGS29" s="52"/>
      <c r="EGT29" s="52"/>
      <c r="EGU29" s="52"/>
      <c r="EGV29" s="52"/>
      <c r="EGW29" s="52"/>
      <c r="EGX29" s="52"/>
      <c r="EGY29" s="52"/>
      <c r="EGZ29" s="52"/>
      <c r="EHA29" s="52"/>
      <c r="EHB29" s="52"/>
      <c r="EHC29" s="52"/>
      <c r="EHD29" s="52"/>
      <c r="EHE29" s="52"/>
      <c r="EHF29" s="52"/>
      <c r="EHG29" s="52"/>
      <c r="EHH29" s="52"/>
      <c r="EHI29" s="52"/>
      <c r="EHJ29" s="52"/>
      <c r="EHK29" s="52"/>
      <c r="EHL29" s="52"/>
      <c r="EHM29" s="52"/>
      <c r="EHN29" s="52"/>
      <c r="EHO29" s="52"/>
      <c r="EHP29" s="52"/>
      <c r="EHQ29" s="52"/>
      <c r="EHR29" s="52"/>
      <c r="EHS29" s="52"/>
      <c r="EHT29" s="52"/>
      <c r="EHU29" s="52"/>
      <c r="EHV29" s="52"/>
      <c r="EHW29" s="52"/>
      <c r="EHX29" s="52"/>
      <c r="EHY29" s="52"/>
      <c r="EHZ29" s="52"/>
      <c r="EIA29" s="52"/>
      <c r="EIB29" s="52"/>
      <c r="EIC29" s="52"/>
      <c r="EID29" s="52"/>
      <c r="EIE29" s="52"/>
      <c r="EIF29" s="52"/>
      <c r="EIG29" s="52"/>
      <c r="EIH29" s="52"/>
      <c r="EII29" s="52"/>
      <c r="EIJ29" s="52"/>
      <c r="EIK29" s="52"/>
      <c r="EIL29" s="52"/>
      <c r="EIM29" s="52"/>
      <c r="EIN29" s="52"/>
      <c r="EIO29" s="52"/>
      <c r="EIP29" s="52"/>
      <c r="EIQ29" s="52"/>
      <c r="EIR29" s="52"/>
      <c r="EIS29" s="52"/>
      <c r="EIT29" s="52"/>
      <c r="EIU29" s="52"/>
      <c r="EIV29" s="52"/>
      <c r="EIW29" s="52"/>
      <c r="EIX29" s="52"/>
      <c r="EIY29" s="52"/>
      <c r="EIZ29" s="52"/>
      <c r="EJA29" s="52"/>
      <c r="EJB29" s="52"/>
      <c r="EJC29" s="52"/>
      <c r="EJD29" s="52"/>
      <c r="EJE29" s="52"/>
      <c r="EJF29" s="52"/>
      <c r="EJG29" s="52"/>
      <c r="EJH29" s="52"/>
      <c r="EJI29" s="52"/>
      <c r="EJJ29" s="52"/>
      <c r="EJK29" s="52"/>
      <c r="EJL29" s="52"/>
      <c r="EJM29" s="52"/>
      <c r="EJN29" s="52"/>
      <c r="EJO29" s="52"/>
      <c r="EJP29" s="52"/>
      <c r="EJQ29" s="52"/>
      <c r="EJR29" s="52"/>
      <c r="EJS29" s="52"/>
      <c r="EJT29" s="52"/>
      <c r="EJU29" s="52"/>
      <c r="EJV29" s="52"/>
      <c r="EJW29" s="52"/>
      <c r="EJX29" s="52"/>
      <c r="EJY29" s="52"/>
      <c r="EJZ29" s="52"/>
      <c r="EKA29" s="52"/>
      <c r="EKB29" s="52"/>
      <c r="EKC29" s="52"/>
      <c r="EKD29" s="52"/>
      <c r="EKE29" s="52"/>
      <c r="EKF29" s="52"/>
      <c r="EKG29" s="52"/>
      <c r="EKH29" s="52"/>
      <c r="EKI29" s="52"/>
      <c r="EKJ29" s="52"/>
      <c r="EKK29" s="52"/>
      <c r="EKL29" s="52"/>
      <c r="EKM29" s="52"/>
      <c r="EKN29" s="52"/>
      <c r="EKO29" s="52"/>
      <c r="EKP29" s="52"/>
      <c r="EKQ29" s="52"/>
      <c r="EKR29" s="52"/>
      <c r="EKS29" s="52"/>
      <c r="EKT29" s="52"/>
      <c r="EKU29" s="52"/>
      <c r="EKV29" s="52"/>
      <c r="EKW29" s="52"/>
      <c r="EKX29" s="52"/>
      <c r="EKY29" s="52"/>
      <c r="EKZ29" s="52"/>
      <c r="ELA29" s="52"/>
      <c r="ELB29" s="52"/>
      <c r="ELC29" s="52"/>
      <c r="ELD29" s="52"/>
      <c r="ELE29" s="52"/>
      <c r="ELF29" s="52"/>
      <c r="ELG29" s="52"/>
      <c r="ELH29" s="52"/>
      <c r="ELI29" s="52"/>
      <c r="ELJ29" s="52"/>
      <c r="ELK29" s="52"/>
      <c r="ELL29" s="52"/>
      <c r="ELM29" s="52"/>
      <c r="ELN29" s="52"/>
      <c r="ELO29" s="52"/>
      <c r="ELP29" s="52"/>
      <c r="ELQ29" s="52"/>
      <c r="ELR29" s="52"/>
      <c r="ELS29" s="52"/>
      <c r="ELT29" s="52"/>
      <c r="ELU29" s="52"/>
      <c r="ELV29" s="52"/>
      <c r="ELW29" s="52"/>
      <c r="ELX29" s="52"/>
      <c r="ELY29" s="52"/>
      <c r="ELZ29" s="52"/>
      <c r="EMA29" s="52"/>
      <c r="EMB29" s="52"/>
      <c r="EMC29" s="52"/>
      <c r="EMD29" s="52"/>
      <c r="EME29" s="52"/>
      <c r="EMF29" s="52"/>
      <c r="EMG29" s="52"/>
      <c r="EMH29" s="52"/>
      <c r="EMI29" s="52"/>
      <c r="EMJ29" s="52"/>
      <c r="EMK29" s="52"/>
      <c r="EML29" s="52"/>
      <c r="EMM29" s="52"/>
      <c r="EMN29" s="52"/>
      <c r="EMO29" s="52"/>
      <c r="EMP29" s="52"/>
      <c r="EMQ29" s="52"/>
      <c r="EMR29" s="52"/>
      <c r="EMS29" s="52"/>
      <c r="EMT29" s="52"/>
      <c r="EMU29" s="52"/>
      <c r="EMV29" s="52"/>
      <c r="EMW29" s="52"/>
      <c r="EMX29" s="52"/>
      <c r="EMY29" s="52"/>
      <c r="EMZ29" s="52"/>
      <c r="ENA29" s="52"/>
      <c r="ENB29" s="52"/>
      <c r="ENC29" s="52"/>
      <c r="END29" s="52"/>
      <c r="ENE29" s="52"/>
      <c r="ENF29" s="52"/>
      <c r="ENG29" s="52"/>
      <c r="ENH29" s="52"/>
      <c r="ENI29" s="52"/>
      <c r="ENJ29" s="52"/>
      <c r="ENK29" s="52"/>
      <c r="ENL29" s="52"/>
      <c r="ENM29" s="52"/>
      <c r="ENN29" s="52"/>
      <c r="ENO29" s="52"/>
      <c r="ENP29" s="52"/>
      <c r="ENQ29" s="52"/>
      <c r="ENR29" s="52"/>
      <c r="ENS29" s="52"/>
      <c r="ENT29" s="52"/>
      <c r="ENU29" s="52"/>
      <c r="ENV29" s="52"/>
      <c r="ENW29" s="52"/>
      <c r="ENX29" s="52"/>
      <c r="ENY29" s="52"/>
      <c r="ENZ29" s="52"/>
      <c r="EOA29" s="52"/>
      <c r="EOB29" s="52"/>
      <c r="EOC29" s="52"/>
      <c r="EOD29" s="52"/>
      <c r="EOE29" s="52"/>
      <c r="EOF29" s="52"/>
      <c r="EOG29" s="52"/>
      <c r="EOH29" s="52"/>
      <c r="EOI29" s="52"/>
      <c r="EOJ29" s="52"/>
      <c r="EOK29" s="52"/>
      <c r="EOL29" s="52"/>
      <c r="EOM29" s="52"/>
      <c r="EON29" s="52"/>
      <c r="EOO29" s="52"/>
      <c r="EOP29" s="52"/>
      <c r="EOQ29" s="52"/>
      <c r="EOR29" s="52"/>
      <c r="EOS29" s="52"/>
      <c r="EOT29" s="52"/>
      <c r="EOU29" s="52"/>
      <c r="EOV29" s="52"/>
      <c r="EOW29" s="52"/>
      <c r="EOX29" s="52"/>
      <c r="EOY29" s="52"/>
      <c r="EOZ29" s="52"/>
      <c r="EPA29" s="52"/>
      <c r="EPB29" s="52"/>
      <c r="EPC29" s="52"/>
      <c r="EPD29" s="52"/>
      <c r="EPE29" s="52"/>
      <c r="EPF29" s="52"/>
      <c r="EPG29" s="52"/>
      <c r="EPH29" s="52"/>
      <c r="EPI29" s="52"/>
      <c r="EPJ29" s="52"/>
      <c r="EPK29" s="52"/>
      <c r="EPL29" s="52"/>
      <c r="EPM29" s="52"/>
      <c r="EPN29" s="52"/>
      <c r="EPO29" s="52"/>
      <c r="EPP29" s="52"/>
      <c r="EPQ29" s="52"/>
      <c r="EPR29" s="52"/>
      <c r="EPS29" s="52"/>
      <c r="EPT29" s="52"/>
      <c r="EPU29" s="52"/>
      <c r="EPV29" s="52"/>
      <c r="EPW29" s="52"/>
      <c r="EPX29" s="52"/>
      <c r="EPY29" s="52"/>
      <c r="EPZ29" s="52"/>
      <c r="EQA29" s="52"/>
      <c r="EQB29" s="52"/>
      <c r="EQC29" s="52"/>
      <c r="EQD29" s="52"/>
      <c r="EQE29" s="52"/>
      <c r="EQF29" s="52"/>
      <c r="EQG29" s="52"/>
      <c r="EQH29" s="52"/>
      <c r="EQI29" s="52"/>
      <c r="EQJ29" s="52"/>
      <c r="EQK29" s="52"/>
      <c r="EQL29" s="52"/>
      <c r="EQM29" s="52"/>
      <c r="EQN29" s="52"/>
      <c r="EQO29" s="52"/>
      <c r="EQP29" s="52"/>
      <c r="EQQ29" s="52"/>
      <c r="EQR29" s="52"/>
      <c r="EQS29" s="52"/>
      <c r="EQT29" s="52"/>
      <c r="EQU29" s="52"/>
      <c r="EQV29" s="52"/>
      <c r="EQW29" s="52"/>
      <c r="EQX29" s="52"/>
      <c r="EQY29" s="52"/>
      <c r="EQZ29" s="52"/>
      <c r="ERA29" s="52"/>
      <c r="ERB29" s="52"/>
      <c r="ERC29" s="52"/>
      <c r="ERD29" s="52"/>
      <c r="ERE29" s="52"/>
      <c r="ERF29" s="52"/>
      <c r="ERG29" s="52"/>
      <c r="ERH29" s="52"/>
      <c r="ERI29" s="52"/>
      <c r="ERJ29" s="52"/>
      <c r="ERK29" s="52"/>
      <c r="ERL29" s="52"/>
      <c r="ERM29" s="52"/>
      <c r="ERN29" s="52"/>
      <c r="ERO29" s="52"/>
      <c r="ERP29" s="52"/>
      <c r="ERQ29" s="52"/>
      <c r="ERR29" s="52"/>
      <c r="ERS29" s="52"/>
      <c r="ERT29" s="52"/>
      <c r="ERU29" s="52"/>
      <c r="ERV29" s="52"/>
      <c r="ERW29" s="52"/>
      <c r="ERX29" s="52"/>
      <c r="ERY29" s="52"/>
      <c r="ERZ29" s="52"/>
      <c r="ESA29" s="52"/>
      <c r="ESB29" s="52"/>
      <c r="ESC29" s="52"/>
      <c r="ESD29" s="52"/>
      <c r="ESE29" s="52"/>
      <c r="ESF29" s="52"/>
      <c r="ESG29" s="52"/>
      <c r="ESH29" s="52"/>
      <c r="ESI29" s="52"/>
      <c r="ESJ29" s="52"/>
      <c r="ESK29" s="52"/>
      <c r="ESL29" s="52"/>
      <c r="ESM29" s="52"/>
      <c r="ESN29" s="52"/>
      <c r="ESO29" s="52"/>
      <c r="ESP29" s="52"/>
      <c r="ESQ29" s="52"/>
      <c r="ESR29" s="52"/>
      <c r="ESS29" s="52"/>
      <c r="EST29" s="52"/>
      <c r="ESU29" s="52"/>
      <c r="ESV29" s="52"/>
      <c r="ESW29" s="52"/>
      <c r="ESX29" s="52"/>
      <c r="ESY29" s="52"/>
      <c r="ESZ29" s="52"/>
      <c r="ETA29" s="52"/>
      <c r="ETB29" s="52"/>
      <c r="ETC29" s="52"/>
      <c r="ETD29" s="52"/>
      <c r="ETE29" s="52"/>
      <c r="ETF29" s="52"/>
      <c r="ETG29" s="52"/>
      <c r="ETH29" s="52"/>
      <c r="ETI29" s="52"/>
      <c r="ETJ29" s="52"/>
      <c r="ETK29" s="52"/>
      <c r="ETL29" s="52"/>
      <c r="ETM29" s="52"/>
      <c r="ETN29" s="52"/>
      <c r="ETO29" s="52"/>
      <c r="ETP29" s="52"/>
      <c r="ETQ29" s="52"/>
      <c r="ETR29" s="52"/>
      <c r="ETS29" s="52"/>
      <c r="ETT29" s="52"/>
      <c r="ETU29" s="52"/>
      <c r="ETV29" s="52"/>
      <c r="ETW29" s="52"/>
      <c r="ETX29" s="52"/>
      <c r="ETY29" s="52"/>
      <c r="ETZ29" s="52"/>
      <c r="EUA29" s="52"/>
      <c r="EUB29" s="52"/>
      <c r="EUC29" s="52"/>
      <c r="EUD29" s="52"/>
      <c r="EUE29" s="52"/>
      <c r="EUF29" s="52"/>
      <c r="EUG29" s="52"/>
      <c r="EUH29" s="52"/>
      <c r="EUI29" s="52"/>
      <c r="EUJ29" s="52"/>
      <c r="EUK29" s="52"/>
      <c r="EUL29" s="52"/>
      <c r="EUM29" s="52"/>
      <c r="EUN29" s="52"/>
      <c r="EUO29" s="52"/>
      <c r="EUP29" s="52"/>
      <c r="EUQ29" s="52"/>
      <c r="EUR29" s="52"/>
      <c r="EUS29" s="52"/>
      <c r="EUT29" s="52"/>
      <c r="EUU29" s="52"/>
      <c r="EUV29" s="52"/>
      <c r="EUW29" s="52"/>
      <c r="EUX29" s="52"/>
      <c r="EUY29" s="52"/>
      <c r="EUZ29" s="52"/>
      <c r="EVA29" s="52"/>
      <c r="EVB29" s="52"/>
      <c r="EVC29" s="52"/>
      <c r="EVD29" s="52"/>
      <c r="EVE29" s="52"/>
      <c r="EVF29" s="52"/>
      <c r="EVG29" s="52"/>
      <c r="EVH29" s="52"/>
      <c r="EVI29" s="52"/>
      <c r="EVJ29" s="52"/>
      <c r="EVK29" s="52"/>
      <c r="EVL29" s="52"/>
      <c r="EVM29" s="52"/>
      <c r="EVN29" s="52"/>
      <c r="EVO29" s="52"/>
      <c r="EVP29" s="52"/>
      <c r="EVQ29" s="52"/>
      <c r="EVR29" s="52"/>
      <c r="EVS29" s="52"/>
      <c r="EVT29" s="52"/>
      <c r="EVU29" s="52"/>
      <c r="EVV29" s="52"/>
      <c r="EVW29" s="52"/>
      <c r="EVX29" s="52"/>
      <c r="EVY29" s="52"/>
      <c r="EVZ29" s="52"/>
      <c r="EWA29" s="52"/>
      <c r="EWB29" s="52"/>
      <c r="EWC29" s="52"/>
      <c r="EWD29" s="52"/>
      <c r="EWE29" s="52"/>
      <c r="EWF29" s="52"/>
      <c r="EWG29" s="52"/>
      <c r="EWH29" s="52"/>
      <c r="EWI29" s="52"/>
      <c r="EWJ29" s="52"/>
      <c r="EWK29" s="52"/>
      <c r="EWL29" s="52"/>
      <c r="EWM29" s="52"/>
      <c r="EWN29" s="52"/>
      <c r="EWO29" s="52"/>
      <c r="EWP29" s="52"/>
      <c r="EWQ29" s="52"/>
      <c r="EWR29" s="52"/>
      <c r="EWS29" s="52"/>
      <c r="EWT29" s="52"/>
      <c r="EWU29" s="52"/>
      <c r="EWV29" s="52"/>
      <c r="EWW29" s="52"/>
      <c r="EWX29" s="52"/>
      <c r="EWY29" s="52"/>
      <c r="EWZ29" s="52"/>
      <c r="EXA29" s="52"/>
      <c r="EXB29" s="52"/>
      <c r="EXC29" s="52"/>
      <c r="EXD29" s="52"/>
      <c r="EXE29" s="52"/>
      <c r="EXF29" s="52"/>
      <c r="EXG29" s="52"/>
      <c r="EXH29" s="52"/>
      <c r="EXI29" s="52"/>
      <c r="EXJ29" s="52"/>
      <c r="EXK29" s="52"/>
      <c r="EXL29" s="52"/>
      <c r="EXM29" s="52"/>
      <c r="EXN29" s="52"/>
      <c r="EXO29" s="52"/>
      <c r="EXP29" s="52"/>
      <c r="EXQ29" s="52"/>
      <c r="EXR29" s="52"/>
      <c r="EXS29" s="52"/>
      <c r="EXT29" s="52"/>
      <c r="EXU29" s="52"/>
      <c r="EXV29" s="52"/>
      <c r="EXW29" s="52"/>
      <c r="EXX29" s="52"/>
      <c r="EXY29" s="52"/>
      <c r="EXZ29" s="52"/>
      <c r="EYA29" s="52"/>
      <c r="EYB29" s="52"/>
      <c r="EYC29" s="52"/>
      <c r="EYD29" s="52"/>
      <c r="EYE29" s="52"/>
      <c r="EYF29" s="52"/>
      <c r="EYG29" s="52"/>
      <c r="EYH29" s="52"/>
      <c r="EYI29" s="52"/>
      <c r="EYJ29" s="52"/>
      <c r="EYK29" s="52"/>
      <c r="EYL29" s="52"/>
      <c r="EYM29" s="52"/>
      <c r="EYN29" s="52"/>
      <c r="EYO29" s="52"/>
      <c r="EYP29" s="52"/>
      <c r="EYQ29" s="52"/>
      <c r="EYR29" s="52"/>
      <c r="EYS29" s="52"/>
      <c r="EYT29" s="52"/>
      <c r="EYU29" s="52"/>
      <c r="EYV29" s="52"/>
      <c r="EYW29" s="52"/>
      <c r="EYX29" s="52"/>
      <c r="EYY29" s="52"/>
      <c r="EYZ29" s="52"/>
      <c r="EZA29" s="52"/>
      <c r="EZB29" s="52"/>
      <c r="EZC29" s="52"/>
      <c r="EZD29" s="52"/>
      <c r="EZE29" s="52"/>
      <c r="EZF29" s="52"/>
      <c r="EZG29" s="52"/>
      <c r="EZH29" s="52"/>
      <c r="EZI29" s="52"/>
      <c r="EZJ29" s="52"/>
      <c r="EZK29" s="52"/>
      <c r="EZL29" s="52"/>
      <c r="EZM29" s="52"/>
      <c r="EZN29" s="52"/>
      <c r="EZO29" s="52"/>
      <c r="EZP29" s="52"/>
      <c r="EZQ29" s="52"/>
      <c r="EZR29" s="52"/>
      <c r="EZS29" s="52"/>
      <c r="EZT29" s="52"/>
      <c r="EZU29" s="52"/>
      <c r="EZV29" s="52"/>
      <c r="EZW29" s="52"/>
      <c r="EZX29" s="52"/>
      <c r="EZY29" s="52"/>
      <c r="EZZ29" s="52"/>
      <c r="FAA29" s="52"/>
      <c r="FAB29" s="52"/>
      <c r="FAC29" s="52"/>
      <c r="FAD29" s="52"/>
      <c r="FAE29" s="52"/>
      <c r="FAF29" s="52"/>
      <c r="FAG29" s="52"/>
      <c r="FAH29" s="52"/>
      <c r="FAI29" s="52"/>
      <c r="FAJ29" s="52"/>
      <c r="FAK29" s="52"/>
      <c r="FAL29" s="52"/>
      <c r="FAM29" s="52"/>
      <c r="FAN29" s="52"/>
      <c r="FAO29" s="52"/>
      <c r="FAP29" s="52"/>
      <c r="FAQ29" s="52"/>
      <c r="FAR29" s="52"/>
      <c r="FAS29" s="52"/>
      <c r="FAT29" s="52"/>
      <c r="FAU29" s="52"/>
      <c r="FAV29" s="52"/>
      <c r="FAW29" s="52"/>
      <c r="FAX29" s="52"/>
      <c r="FAY29" s="52"/>
      <c r="FAZ29" s="52"/>
      <c r="FBA29" s="52"/>
      <c r="FBB29" s="52"/>
      <c r="FBC29" s="52"/>
      <c r="FBD29" s="52"/>
      <c r="FBE29" s="52"/>
      <c r="FBF29" s="52"/>
      <c r="FBG29" s="52"/>
      <c r="FBH29" s="52"/>
      <c r="FBI29" s="52"/>
      <c r="FBJ29" s="52"/>
      <c r="FBK29" s="52"/>
      <c r="FBL29" s="52"/>
      <c r="FBM29" s="52"/>
      <c r="FBN29" s="52"/>
      <c r="FBO29" s="52"/>
      <c r="FBP29" s="52"/>
      <c r="FBQ29" s="52"/>
      <c r="FBR29" s="52"/>
      <c r="FBS29" s="52"/>
      <c r="FBT29" s="52"/>
      <c r="FBU29" s="52"/>
      <c r="FBV29" s="52"/>
      <c r="FBW29" s="52"/>
      <c r="FBX29" s="52"/>
      <c r="FBY29" s="52"/>
      <c r="FBZ29" s="52"/>
      <c r="FCA29" s="52"/>
      <c r="FCB29" s="52"/>
      <c r="FCC29" s="52"/>
      <c r="FCD29" s="52"/>
      <c r="FCE29" s="52"/>
      <c r="FCF29" s="52"/>
      <c r="FCG29" s="52"/>
      <c r="FCH29" s="52"/>
      <c r="FCI29" s="52"/>
      <c r="FCJ29" s="52"/>
      <c r="FCK29" s="52"/>
      <c r="FCL29" s="52"/>
      <c r="FCM29" s="52"/>
      <c r="FCN29" s="52"/>
      <c r="FCO29" s="52"/>
      <c r="FCP29" s="52"/>
      <c r="FCQ29" s="52"/>
      <c r="FCR29" s="52"/>
      <c r="FCS29" s="52"/>
      <c r="FCT29" s="52"/>
      <c r="FCU29" s="52"/>
      <c r="FCV29" s="52"/>
      <c r="FCW29" s="52"/>
      <c r="FCX29" s="52"/>
      <c r="FCY29" s="52"/>
      <c r="FCZ29" s="52"/>
      <c r="FDA29" s="52"/>
      <c r="FDB29" s="52"/>
      <c r="FDC29" s="52"/>
      <c r="FDD29" s="52"/>
      <c r="FDE29" s="52"/>
      <c r="FDF29" s="52"/>
      <c r="FDG29" s="52"/>
      <c r="FDH29" s="52"/>
      <c r="FDI29" s="52"/>
      <c r="FDJ29" s="52"/>
      <c r="FDK29" s="52"/>
      <c r="FDL29" s="52"/>
      <c r="FDM29" s="52"/>
      <c r="FDN29" s="52"/>
      <c r="FDO29" s="52"/>
      <c r="FDP29" s="52"/>
      <c r="FDQ29" s="52"/>
      <c r="FDR29" s="52"/>
      <c r="FDS29" s="52"/>
      <c r="FDT29" s="52"/>
      <c r="FDU29" s="52"/>
      <c r="FDV29" s="52"/>
      <c r="FDW29" s="52"/>
      <c r="FDX29" s="52"/>
      <c r="FDY29" s="52"/>
      <c r="FDZ29" s="52"/>
      <c r="FEA29" s="52"/>
      <c r="FEB29" s="52"/>
      <c r="FEC29" s="52"/>
      <c r="FED29" s="52"/>
      <c r="FEE29" s="52"/>
      <c r="FEF29" s="52"/>
      <c r="FEG29" s="52"/>
      <c r="FEH29" s="52"/>
      <c r="FEI29" s="52"/>
      <c r="FEJ29" s="52"/>
      <c r="FEK29" s="52"/>
      <c r="FEL29" s="52"/>
      <c r="FEM29" s="52"/>
      <c r="FEN29" s="52"/>
      <c r="FEO29" s="52"/>
      <c r="FEP29" s="52"/>
      <c r="FEQ29" s="52"/>
      <c r="FER29" s="52"/>
      <c r="FES29" s="52"/>
      <c r="FET29" s="52"/>
      <c r="FEU29" s="52"/>
      <c r="FEV29" s="52"/>
      <c r="FEW29" s="52"/>
      <c r="FEX29" s="52"/>
      <c r="FEY29" s="52"/>
      <c r="FEZ29" s="52"/>
      <c r="FFA29" s="52"/>
      <c r="FFB29" s="52"/>
      <c r="FFC29" s="52"/>
      <c r="FFD29" s="52"/>
      <c r="FFE29" s="52"/>
      <c r="FFF29" s="52"/>
      <c r="FFG29" s="52"/>
      <c r="FFH29" s="52"/>
      <c r="FFI29" s="52"/>
      <c r="FFJ29" s="52"/>
      <c r="FFK29" s="52"/>
      <c r="FFL29" s="52"/>
      <c r="FFM29" s="52"/>
      <c r="FFN29" s="52"/>
      <c r="FFO29" s="52"/>
      <c r="FFP29" s="52"/>
      <c r="FFQ29" s="52"/>
      <c r="FFR29" s="52"/>
      <c r="FFS29" s="52"/>
      <c r="FFT29" s="52"/>
      <c r="FFU29" s="52"/>
      <c r="FFV29" s="52"/>
      <c r="FFW29" s="52"/>
      <c r="FFX29" s="52"/>
      <c r="FFY29" s="52"/>
      <c r="FFZ29" s="52"/>
      <c r="FGA29" s="52"/>
      <c r="FGB29" s="52"/>
      <c r="FGC29" s="52"/>
      <c r="FGD29" s="52"/>
      <c r="FGE29" s="52"/>
      <c r="FGF29" s="52"/>
      <c r="FGG29" s="52"/>
      <c r="FGH29" s="52"/>
      <c r="FGI29" s="52"/>
      <c r="FGJ29" s="52"/>
      <c r="FGK29" s="52"/>
      <c r="FGL29" s="52"/>
      <c r="FGM29" s="52"/>
      <c r="FGN29" s="52"/>
      <c r="FGO29" s="52"/>
      <c r="FGP29" s="52"/>
      <c r="FGQ29" s="52"/>
      <c r="FGR29" s="52"/>
      <c r="FGS29" s="52"/>
      <c r="FGT29" s="52"/>
      <c r="FGU29" s="52"/>
      <c r="FGV29" s="52"/>
      <c r="FGW29" s="52"/>
      <c r="FGX29" s="52"/>
      <c r="FGY29" s="52"/>
      <c r="FGZ29" s="52"/>
      <c r="FHA29" s="52"/>
      <c r="FHB29" s="52"/>
      <c r="FHC29" s="52"/>
      <c r="FHD29" s="52"/>
      <c r="FHE29" s="52"/>
      <c r="FHF29" s="52"/>
      <c r="FHG29" s="52"/>
      <c r="FHH29" s="52"/>
      <c r="FHI29" s="52"/>
      <c r="FHJ29" s="52"/>
      <c r="FHK29" s="52"/>
      <c r="FHL29" s="52"/>
      <c r="FHM29" s="52"/>
      <c r="FHN29" s="52"/>
      <c r="FHO29" s="52"/>
      <c r="FHP29" s="52"/>
      <c r="FHQ29" s="52"/>
      <c r="FHR29" s="52"/>
      <c r="FHS29" s="52"/>
      <c r="FHT29" s="52"/>
      <c r="FHU29" s="52"/>
      <c r="FHV29" s="52"/>
      <c r="FHW29" s="52"/>
      <c r="FHX29" s="52"/>
      <c r="FHY29" s="52"/>
      <c r="FHZ29" s="52"/>
      <c r="FIA29" s="52"/>
      <c r="FIB29" s="52"/>
      <c r="FIC29" s="52"/>
      <c r="FID29" s="52"/>
      <c r="FIE29" s="52"/>
      <c r="FIF29" s="52"/>
      <c r="FIG29" s="52"/>
      <c r="FIH29" s="52"/>
      <c r="FII29" s="52"/>
      <c r="FIJ29" s="52"/>
      <c r="FIK29" s="52"/>
      <c r="FIL29" s="52"/>
      <c r="FIM29" s="52"/>
      <c r="FIN29" s="52"/>
      <c r="FIO29" s="52"/>
      <c r="FIP29" s="52"/>
      <c r="FIQ29" s="52"/>
      <c r="FIR29" s="52"/>
      <c r="FIS29" s="52"/>
      <c r="FIT29" s="52"/>
      <c r="FIU29" s="52"/>
      <c r="FIV29" s="52"/>
      <c r="FIW29" s="52"/>
      <c r="FIX29" s="52"/>
      <c r="FIY29" s="52"/>
      <c r="FIZ29" s="52"/>
      <c r="FJA29" s="52"/>
      <c r="FJB29" s="52"/>
      <c r="FJC29" s="52"/>
      <c r="FJD29" s="52"/>
      <c r="FJE29" s="52"/>
      <c r="FJF29" s="52"/>
      <c r="FJG29" s="52"/>
      <c r="FJH29" s="52"/>
      <c r="FJI29" s="52"/>
      <c r="FJJ29" s="52"/>
      <c r="FJK29" s="52"/>
      <c r="FJL29" s="52"/>
      <c r="FJM29" s="52"/>
      <c r="FJN29" s="52"/>
      <c r="FJO29" s="52"/>
      <c r="FJP29" s="52"/>
      <c r="FJQ29" s="52"/>
      <c r="FJR29" s="52"/>
      <c r="FJS29" s="52"/>
      <c r="FJT29" s="52"/>
      <c r="FJU29" s="52"/>
      <c r="FJV29" s="52"/>
      <c r="FJW29" s="52"/>
      <c r="FJX29" s="52"/>
      <c r="FJY29" s="52"/>
      <c r="FJZ29" s="52"/>
      <c r="FKA29" s="52"/>
      <c r="FKB29" s="52"/>
      <c r="FKC29" s="52"/>
      <c r="FKD29" s="52"/>
      <c r="FKE29" s="52"/>
      <c r="FKF29" s="52"/>
      <c r="FKG29" s="52"/>
      <c r="FKH29" s="52"/>
      <c r="FKI29" s="52"/>
      <c r="FKJ29" s="52"/>
      <c r="FKK29" s="52"/>
      <c r="FKL29" s="52"/>
      <c r="FKM29" s="52"/>
      <c r="FKN29" s="52"/>
      <c r="FKO29" s="52"/>
      <c r="FKP29" s="52"/>
      <c r="FKQ29" s="52"/>
      <c r="FKR29" s="52"/>
      <c r="FKS29" s="52"/>
      <c r="FKT29" s="52"/>
      <c r="FKU29" s="52"/>
      <c r="FKV29" s="52"/>
      <c r="FKW29" s="52"/>
      <c r="FKX29" s="52"/>
      <c r="FKY29" s="52"/>
      <c r="FKZ29" s="52"/>
      <c r="FLA29" s="52"/>
      <c r="FLB29" s="52"/>
      <c r="FLC29" s="52"/>
      <c r="FLD29" s="52"/>
      <c r="FLE29" s="52"/>
      <c r="FLF29" s="52"/>
      <c r="FLG29" s="52"/>
      <c r="FLH29" s="52"/>
      <c r="FLI29" s="52"/>
      <c r="FLJ29" s="52"/>
      <c r="FLK29" s="52"/>
      <c r="FLL29" s="52"/>
      <c r="FLM29" s="52"/>
      <c r="FLN29" s="52"/>
      <c r="FLO29" s="52"/>
      <c r="FLP29" s="52"/>
      <c r="FLQ29" s="52"/>
      <c r="FLR29" s="52"/>
      <c r="FLS29" s="52"/>
      <c r="FLT29" s="52"/>
      <c r="FLU29" s="52"/>
      <c r="FLV29" s="52"/>
      <c r="FLW29" s="52"/>
      <c r="FLX29" s="52"/>
      <c r="FLY29" s="52"/>
      <c r="FLZ29" s="52"/>
      <c r="FMA29" s="52"/>
      <c r="FMB29" s="52"/>
      <c r="FMC29" s="52"/>
      <c r="FMD29" s="52"/>
      <c r="FME29" s="52"/>
      <c r="FMF29" s="52"/>
      <c r="FMG29" s="52"/>
      <c r="FMH29" s="52"/>
      <c r="FMI29" s="52"/>
      <c r="FMJ29" s="52"/>
      <c r="FMK29" s="52"/>
      <c r="FML29" s="52"/>
      <c r="FMM29" s="52"/>
      <c r="FMN29" s="52"/>
      <c r="FMO29" s="52"/>
      <c r="FMP29" s="52"/>
      <c r="FMQ29" s="52"/>
      <c r="FMR29" s="52"/>
      <c r="FMS29" s="52"/>
      <c r="FMT29" s="52"/>
      <c r="FMU29" s="52"/>
      <c r="FMV29" s="52"/>
      <c r="FMW29" s="52"/>
      <c r="FMX29" s="52"/>
      <c r="FMY29" s="52"/>
      <c r="FMZ29" s="52"/>
      <c r="FNA29" s="52"/>
      <c r="FNB29" s="52"/>
      <c r="FNC29" s="52"/>
      <c r="FND29" s="52"/>
      <c r="FNE29" s="52"/>
      <c r="FNF29" s="52"/>
      <c r="FNG29" s="52"/>
      <c r="FNH29" s="52"/>
      <c r="FNI29" s="52"/>
      <c r="FNJ29" s="52"/>
      <c r="FNK29" s="52"/>
      <c r="FNL29" s="52"/>
      <c r="FNM29" s="52"/>
      <c r="FNN29" s="52"/>
      <c r="FNO29" s="52"/>
      <c r="FNP29" s="52"/>
      <c r="FNQ29" s="52"/>
      <c r="FNR29" s="52"/>
      <c r="FNS29" s="52"/>
      <c r="FNT29" s="52"/>
      <c r="FNU29" s="52"/>
      <c r="FNV29" s="52"/>
      <c r="FNW29" s="52"/>
      <c r="FNX29" s="52"/>
      <c r="FNY29" s="52"/>
      <c r="FNZ29" s="52"/>
      <c r="FOA29" s="52"/>
      <c r="FOB29" s="52"/>
      <c r="FOC29" s="52"/>
      <c r="FOD29" s="52"/>
      <c r="FOE29" s="52"/>
      <c r="FOF29" s="52"/>
      <c r="FOG29" s="52"/>
      <c r="FOH29" s="52"/>
      <c r="FOI29" s="52"/>
      <c r="FOJ29" s="52"/>
      <c r="FOK29" s="52"/>
      <c r="FOL29" s="52"/>
      <c r="FOM29" s="52"/>
      <c r="FON29" s="52"/>
      <c r="FOO29" s="52"/>
      <c r="FOP29" s="52"/>
      <c r="FOQ29" s="52"/>
      <c r="FOR29" s="52"/>
      <c r="FOS29" s="52"/>
      <c r="FOT29" s="52"/>
      <c r="FOU29" s="52"/>
      <c r="FOV29" s="52"/>
      <c r="FOW29" s="52"/>
      <c r="FOX29" s="52"/>
      <c r="FOY29" s="52"/>
      <c r="FOZ29" s="52"/>
      <c r="FPA29" s="52"/>
      <c r="FPB29" s="52"/>
      <c r="FPC29" s="52"/>
      <c r="FPD29" s="52"/>
      <c r="FPE29" s="52"/>
      <c r="FPF29" s="52"/>
      <c r="FPG29" s="52"/>
      <c r="FPH29" s="52"/>
      <c r="FPI29" s="52"/>
      <c r="FPJ29" s="52"/>
      <c r="FPK29" s="52"/>
      <c r="FPL29" s="52"/>
      <c r="FPM29" s="52"/>
      <c r="FPN29" s="52"/>
      <c r="FPO29" s="52"/>
      <c r="FPP29" s="52"/>
      <c r="FPQ29" s="52"/>
      <c r="FPR29" s="52"/>
      <c r="FPS29" s="52"/>
      <c r="FPT29" s="52"/>
      <c r="FPU29" s="52"/>
      <c r="FPV29" s="52"/>
      <c r="FPW29" s="52"/>
      <c r="FPX29" s="52"/>
      <c r="FPY29" s="52"/>
      <c r="FPZ29" s="52"/>
      <c r="FQA29" s="52"/>
      <c r="FQB29" s="52"/>
      <c r="FQC29" s="52"/>
      <c r="FQD29" s="52"/>
      <c r="FQE29" s="52"/>
      <c r="FQF29" s="52"/>
      <c r="FQG29" s="52"/>
      <c r="FQH29" s="52"/>
      <c r="FQI29" s="52"/>
      <c r="FQJ29" s="52"/>
      <c r="FQK29" s="52"/>
      <c r="FQL29" s="52"/>
      <c r="FQM29" s="52"/>
      <c r="FQN29" s="52"/>
      <c r="FQO29" s="52"/>
      <c r="FQP29" s="52"/>
      <c r="FQQ29" s="52"/>
      <c r="FQR29" s="52"/>
      <c r="FQS29" s="52"/>
      <c r="FQT29" s="52"/>
      <c r="FQU29" s="52"/>
      <c r="FQV29" s="52"/>
      <c r="FQW29" s="52"/>
      <c r="FQX29" s="52"/>
      <c r="FQY29" s="52"/>
      <c r="FQZ29" s="52"/>
      <c r="FRA29" s="52"/>
      <c r="FRB29" s="52"/>
      <c r="FRC29" s="52"/>
      <c r="FRD29" s="52"/>
      <c r="FRE29" s="52"/>
      <c r="FRF29" s="52"/>
      <c r="FRG29" s="52"/>
      <c r="FRH29" s="52"/>
      <c r="FRI29" s="52"/>
      <c r="FRJ29" s="52"/>
      <c r="FRK29" s="52"/>
      <c r="FRL29" s="52"/>
      <c r="FRM29" s="52"/>
      <c r="FRN29" s="52"/>
      <c r="FRO29" s="52"/>
      <c r="FRP29" s="52"/>
      <c r="FRQ29" s="52"/>
      <c r="FRR29" s="52"/>
      <c r="FRS29" s="52"/>
      <c r="FRT29" s="52"/>
      <c r="FRU29" s="52"/>
      <c r="FRV29" s="52"/>
      <c r="FRW29" s="52"/>
      <c r="FRX29" s="52"/>
      <c r="FRY29" s="52"/>
      <c r="FRZ29" s="52"/>
      <c r="FSA29" s="52"/>
      <c r="FSB29" s="52"/>
      <c r="FSC29" s="52"/>
      <c r="FSD29" s="52"/>
      <c r="FSE29" s="52"/>
      <c r="FSF29" s="52"/>
      <c r="FSG29" s="52"/>
      <c r="FSH29" s="52"/>
      <c r="FSI29" s="52"/>
      <c r="FSJ29" s="52"/>
      <c r="FSK29" s="52"/>
      <c r="FSL29" s="52"/>
      <c r="FSM29" s="52"/>
      <c r="FSN29" s="52"/>
      <c r="FSO29" s="52"/>
      <c r="FSP29" s="52"/>
      <c r="FSQ29" s="52"/>
      <c r="FSR29" s="52"/>
      <c r="FSS29" s="52"/>
      <c r="FST29" s="52"/>
      <c r="FSU29" s="52"/>
      <c r="FSV29" s="52"/>
      <c r="FSW29" s="52"/>
      <c r="FSX29" s="52"/>
      <c r="FSY29" s="52"/>
      <c r="FSZ29" s="52"/>
      <c r="FTA29" s="52"/>
      <c r="FTB29" s="52"/>
      <c r="FTC29" s="52"/>
      <c r="FTD29" s="52"/>
      <c r="FTE29" s="52"/>
      <c r="FTF29" s="52"/>
      <c r="FTG29" s="52"/>
      <c r="FTH29" s="52"/>
      <c r="FTI29" s="52"/>
      <c r="FTJ29" s="52"/>
      <c r="FTK29" s="52"/>
      <c r="FTL29" s="52"/>
      <c r="FTM29" s="52"/>
      <c r="FTN29" s="52"/>
      <c r="FTO29" s="52"/>
      <c r="FTP29" s="52"/>
      <c r="FTQ29" s="52"/>
      <c r="FTR29" s="52"/>
      <c r="FTS29" s="52"/>
      <c r="FTT29" s="52"/>
      <c r="FTU29" s="52"/>
      <c r="FTV29" s="52"/>
      <c r="FTW29" s="52"/>
      <c r="FTX29" s="52"/>
      <c r="FTY29" s="52"/>
      <c r="FTZ29" s="52"/>
      <c r="FUA29" s="52"/>
      <c r="FUB29" s="52"/>
      <c r="FUC29" s="52"/>
      <c r="FUD29" s="52"/>
      <c r="FUE29" s="52"/>
      <c r="FUF29" s="52"/>
      <c r="FUG29" s="52"/>
      <c r="FUH29" s="52"/>
      <c r="FUI29" s="52"/>
      <c r="FUJ29" s="52"/>
      <c r="FUK29" s="52"/>
      <c r="FUL29" s="52"/>
      <c r="FUM29" s="52"/>
      <c r="FUN29" s="52"/>
      <c r="FUO29" s="52"/>
      <c r="FUP29" s="52"/>
      <c r="FUQ29" s="52"/>
      <c r="FUR29" s="52"/>
      <c r="FUS29" s="52"/>
      <c r="FUT29" s="52"/>
      <c r="FUU29" s="52"/>
      <c r="FUV29" s="52"/>
      <c r="FUW29" s="52"/>
      <c r="FUX29" s="52"/>
      <c r="FUY29" s="52"/>
      <c r="FUZ29" s="52"/>
      <c r="FVA29" s="52"/>
      <c r="FVB29" s="52"/>
      <c r="FVC29" s="52"/>
      <c r="FVD29" s="52"/>
      <c r="FVE29" s="52"/>
      <c r="FVF29" s="52"/>
      <c r="FVG29" s="52"/>
      <c r="FVH29" s="52"/>
      <c r="FVI29" s="52"/>
      <c r="FVJ29" s="52"/>
      <c r="FVK29" s="52"/>
      <c r="FVL29" s="52"/>
      <c r="FVM29" s="52"/>
      <c r="FVN29" s="52"/>
      <c r="FVO29" s="52"/>
      <c r="FVP29" s="52"/>
      <c r="FVQ29" s="52"/>
      <c r="FVR29" s="52"/>
      <c r="FVS29" s="52"/>
      <c r="FVT29" s="52"/>
      <c r="FVU29" s="52"/>
      <c r="FVV29" s="52"/>
      <c r="FVW29" s="52"/>
      <c r="FVX29" s="52"/>
      <c r="FVY29" s="52"/>
      <c r="FVZ29" s="52"/>
      <c r="FWA29" s="52"/>
      <c r="FWB29" s="52"/>
      <c r="FWC29" s="52"/>
      <c r="FWD29" s="52"/>
      <c r="FWE29" s="52"/>
      <c r="FWF29" s="52"/>
      <c r="FWG29" s="52"/>
      <c r="FWH29" s="52"/>
      <c r="FWI29" s="52"/>
      <c r="FWJ29" s="52"/>
      <c r="FWK29" s="52"/>
      <c r="FWL29" s="52"/>
      <c r="FWM29" s="52"/>
      <c r="FWN29" s="52"/>
      <c r="FWO29" s="52"/>
      <c r="FWP29" s="52"/>
      <c r="FWQ29" s="52"/>
      <c r="FWR29" s="52"/>
      <c r="FWS29" s="52"/>
      <c r="FWT29" s="52"/>
      <c r="FWU29" s="52"/>
      <c r="FWV29" s="52"/>
      <c r="FWW29" s="52"/>
      <c r="FWX29" s="52"/>
      <c r="FWY29" s="52"/>
      <c r="FWZ29" s="52"/>
      <c r="FXA29" s="52"/>
      <c r="FXB29" s="52"/>
      <c r="FXC29" s="52"/>
      <c r="FXD29" s="52"/>
      <c r="FXE29" s="52"/>
      <c r="FXF29" s="52"/>
      <c r="FXG29" s="52"/>
      <c r="FXH29" s="52"/>
      <c r="FXI29" s="52"/>
      <c r="FXJ29" s="52"/>
      <c r="FXK29" s="52"/>
      <c r="FXL29" s="52"/>
      <c r="FXM29" s="52"/>
      <c r="FXN29" s="52"/>
      <c r="FXO29" s="52"/>
      <c r="FXP29" s="52"/>
      <c r="FXQ29" s="52"/>
      <c r="FXR29" s="52"/>
      <c r="FXS29" s="52"/>
      <c r="FXT29" s="52"/>
      <c r="FXU29" s="52"/>
      <c r="FXV29" s="52"/>
      <c r="FXW29" s="52"/>
      <c r="FXX29" s="52"/>
      <c r="FXY29" s="52"/>
      <c r="FXZ29" s="52"/>
      <c r="FYA29" s="52"/>
      <c r="FYB29" s="52"/>
      <c r="FYC29" s="52"/>
      <c r="FYD29" s="52"/>
      <c r="FYE29" s="52"/>
      <c r="FYF29" s="52"/>
      <c r="FYG29" s="52"/>
      <c r="FYH29" s="52"/>
      <c r="FYI29" s="52"/>
      <c r="FYJ29" s="52"/>
      <c r="FYK29" s="52"/>
      <c r="FYL29" s="52"/>
      <c r="FYM29" s="52"/>
      <c r="FYN29" s="52"/>
      <c r="FYO29" s="52"/>
      <c r="FYP29" s="52"/>
      <c r="FYQ29" s="52"/>
      <c r="FYR29" s="52"/>
      <c r="FYS29" s="52"/>
      <c r="FYT29" s="52"/>
      <c r="FYU29" s="52"/>
      <c r="FYV29" s="52"/>
      <c r="FYW29" s="52"/>
      <c r="FYX29" s="52"/>
      <c r="FYY29" s="52"/>
      <c r="FYZ29" s="52"/>
      <c r="FZA29" s="52"/>
      <c r="FZB29" s="52"/>
      <c r="FZC29" s="52"/>
      <c r="FZD29" s="52"/>
      <c r="FZE29" s="52"/>
      <c r="FZF29" s="52"/>
      <c r="FZG29" s="52"/>
      <c r="FZH29" s="52"/>
      <c r="FZI29" s="52"/>
      <c r="FZJ29" s="52"/>
      <c r="FZK29" s="52"/>
      <c r="FZL29" s="52"/>
      <c r="FZM29" s="52"/>
      <c r="FZN29" s="52"/>
      <c r="FZO29" s="52"/>
      <c r="FZP29" s="52"/>
      <c r="FZQ29" s="52"/>
      <c r="FZR29" s="52"/>
      <c r="FZS29" s="52"/>
      <c r="FZT29" s="52"/>
      <c r="FZU29" s="52"/>
      <c r="FZV29" s="52"/>
      <c r="FZW29" s="52"/>
      <c r="FZX29" s="52"/>
      <c r="FZY29" s="52"/>
      <c r="FZZ29" s="52"/>
      <c r="GAA29" s="52"/>
      <c r="GAB29" s="52"/>
      <c r="GAC29" s="52"/>
      <c r="GAD29" s="52"/>
      <c r="GAE29" s="52"/>
      <c r="GAF29" s="52"/>
      <c r="GAG29" s="52"/>
      <c r="GAH29" s="52"/>
      <c r="GAI29" s="52"/>
      <c r="GAJ29" s="52"/>
      <c r="GAK29" s="52"/>
      <c r="GAL29" s="52"/>
      <c r="GAM29" s="52"/>
      <c r="GAN29" s="52"/>
      <c r="GAO29" s="52"/>
      <c r="GAP29" s="52"/>
      <c r="GAQ29" s="52"/>
      <c r="GAR29" s="52"/>
      <c r="GAS29" s="52"/>
      <c r="GAT29" s="52"/>
      <c r="GAU29" s="52"/>
      <c r="GAV29" s="52"/>
      <c r="GAW29" s="52"/>
      <c r="GAX29" s="52"/>
      <c r="GAY29" s="52"/>
      <c r="GAZ29" s="52"/>
      <c r="GBA29" s="52"/>
      <c r="GBB29" s="52"/>
      <c r="GBC29" s="52"/>
      <c r="GBD29" s="52"/>
      <c r="GBE29" s="52"/>
      <c r="GBF29" s="52"/>
      <c r="GBG29" s="52"/>
      <c r="GBH29" s="52"/>
      <c r="GBI29" s="52"/>
      <c r="GBJ29" s="52"/>
      <c r="GBK29" s="52"/>
      <c r="GBL29" s="52"/>
      <c r="GBM29" s="52"/>
      <c r="GBN29" s="52"/>
      <c r="GBO29" s="52"/>
      <c r="GBP29" s="52"/>
      <c r="GBQ29" s="52"/>
      <c r="GBR29" s="52"/>
      <c r="GBS29" s="52"/>
      <c r="GBT29" s="52"/>
      <c r="GBU29" s="52"/>
      <c r="GBV29" s="52"/>
      <c r="GBW29" s="52"/>
      <c r="GBX29" s="52"/>
      <c r="GBY29" s="52"/>
      <c r="GBZ29" s="52"/>
      <c r="GCA29" s="52"/>
      <c r="GCB29" s="52"/>
      <c r="GCC29" s="52"/>
      <c r="GCD29" s="52"/>
      <c r="GCE29" s="52"/>
      <c r="GCF29" s="52"/>
      <c r="GCG29" s="52"/>
      <c r="GCH29" s="52"/>
      <c r="GCI29" s="52"/>
      <c r="GCJ29" s="52"/>
      <c r="GCK29" s="52"/>
      <c r="GCL29" s="52"/>
      <c r="GCM29" s="52"/>
      <c r="GCN29" s="52"/>
      <c r="GCO29" s="52"/>
      <c r="GCP29" s="52"/>
      <c r="GCQ29" s="52"/>
      <c r="GCR29" s="52"/>
      <c r="GCS29" s="52"/>
      <c r="GCT29" s="52"/>
      <c r="GCU29" s="52"/>
      <c r="GCV29" s="52"/>
      <c r="GCW29" s="52"/>
      <c r="GCX29" s="52"/>
      <c r="GCY29" s="52"/>
      <c r="GCZ29" s="52"/>
      <c r="GDA29" s="52"/>
      <c r="GDB29" s="52"/>
      <c r="GDC29" s="52"/>
      <c r="GDD29" s="52"/>
      <c r="GDE29" s="52"/>
      <c r="GDF29" s="52"/>
      <c r="GDG29" s="52"/>
      <c r="GDH29" s="52"/>
      <c r="GDI29" s="52"/>
      <c r="GDJ29" s="52"/>
      <c r="GDK29" s="52"/>
      <c r="GDL29" s="52"/>
      <c r="GDM29" s="52"/>
      <c r="GDN29" s="52"/>
      <c r="GDO29" s="52"/>
      <c r="GDP29" s="52"/>
      <c r="GDQ29" s="52"/>
      <c r="GDR29" s="52"/>
      <c r="GDS29" s="52"/>
      <c r="GDT29" s="52"/>
      <c r="GDU29" s="52"/>
      <c r="GDV29" s="52"/>
      <c r="GDW29" s="52"/>
      <c r="GDX29" s="52"/>
      <c r="GDY29" s="52"/>
      <c r="GDZ29" s="52"/>
      <c r="GEA29" s="52"/>
      <c r="GEB29" s="52"/>
      <c r="GEC29" s="52"/>
      <c r="GED29" s="52"/>
      <c r="GEE29" s="52"/>
      <c r="GEF29" s="52"/>
      <c r="GEG29" s="52"/>
      <c r="GEH29" s="52"/>
      <c r="GEI29" s="52"/>
      <c r="GEJ29" s="52"/>
      <c r="GEK29" s="52"/>
      <c r="GEL29" s="52"/>
      <c r="GEM29" s="52"/>
      <c r="GEN29" s="52"/>
      <c r="GEO29" s="52"/>
      <c r="GEP29" s="52"/>
      <c r="GEQ29" s="52"/>
      <c r="GER29" s="52"/>
      <c r="GES29" s="52"/>
      <c r="GET29" s="52"/>
      <c r="GEU29" s="52"/>
      <c r="GEV29" s="52"/>
      <c r="GEW29" s="52"/>
      <c r="GEX29" s="52"/>
      <c r="GEY29" s="52"/>
      <c r="GEZ29" s="52"/>
      <c r="GFA29" s="52"/>
      <c r="GFB29" s="52"/>
      <c r="GFC29" s="52"/>
      <c r="GFD29" s="52"/>
      <c r="GFE29" s="52"/>
      <c r="GFF29" s="52"/>
      <c r="GFG29" s="52"/>
      <c r="GFH29" s="52"/>
      <c r="GFI29" s="52"/>
      <c r="GFJ29" s="52"/>
      <c r="GFK29" s="52"/>
      <c r="GFL29" s="52"/>
      <c r="GFM29" s="52"/>
      <c r="GFN29" s="52"/>
      <c r="GFO29" s="52"/>
      <c r="GFP29" s="52"/>
      <c r="GFQ29" s="52"/>
      <c r="GFR29" s="52"/>
      <c r="GFS29" s="52"/>
      <c r="GFT29" s="52"/>
      <c r="GFU29" s="52"/>
      <c r="GFV29" s="52"/>
      <c r="GFW29" s="52"/>
      <c r="GFX29" s="52"/>
      <c r="GFY29" s="52"/>
      <c r="GFZ29" s="52"/>
      <c r="GGA29" s="52"/>
      <c r="GGB29" s="52"/>
      <c r="GGC29" s="52"/>
      <c r="GGD29" s="52"/>
      <c r="GGE29" s="52"/>
      <c r="GGF29" s="52"/>
      <c r="GGG29" s="52"/>
      <c r="GGH29" s="52"/>
      <c r="GGI29" s="52"/>
      <c r="GGJ29" s="52"/>
      <c r="GGK29" s="52"/>
      <c r="GGL29" s="52"/>
      <c r="GGM29" s="52"/>
      <c r="GGN29" s="52"/>
      <c r="GGO29" s="52"/>
      <c r="GGP29" s="52"/>
      <c r="GGQ29" s="52"/>
      <c r="GGR29" s="52"/>
      <c r="GGS29" s="52"/>
      <c r="GGT29" s="52"/>
      <c r="GGU29" s="52"/>
      <c r="GGV29" s="52"/>
      <c r="GGW29" s="52"/>
      <c r="GGX29" s="52"/>
      <c r="GGY29" s="52"/>
      <c r="GGZ29" s="52"/>
      <c r="GHA29" s="52"/>
      <c r="GHB29" s="52"/>
      <c r="GHC29" s="52"/>
      <c r="GHD29" s="52"/>
      <c r="GHE29" s="52"/>
      <c r="GHF29" s="52"/>
      <c r="GHG29" s="52"/>
      <c r="GHH29" s="52"/>
      <c r="GHI29" s="52"/>
      <c r="GHJ29" s="52"/>
      <c r="GHK29" s="52"/>
      <c r="GHL29" s="52"/>
      <c r="GHM29" s="52"/>
      <c r="GHN29" s="52"/>
      <c r="GHO29" s="52"/>
      <c r="GHP29" s="52"/>
      <c r="GHQ29" s="52"/>
      <c r="GHR29" s="52"/>
      <c r="GHS29" s="52"/>
      <c r="GHT29" s="52"/>
      <c r="GHU29" s="52"/>
      <c r="GHV29" s="52"/>
      <c r="GHW29" s="52"/>
      <c r="GHX29" s="52"/>
      <c r="GHY29" s="52"/>
      <c r="GHZ29" s="52"/>
      <c r="GIA29" s="52"/>
      <c r="GIB29" s="52"/>
      <c r="GIC29" s="52"/>
      <c r="GID29" s="52"/>
      <c r="GIE29" s="52"/>
      <c r="GIF29" s="52"/>
      <c r="GIG29" s="52"/>
      <c r="GIH29" s="52"/>
      <c r="GII29" s="52"/>
      <c r="GIJ29" s="52"/>
      <c r="GIK29" s="52"/>
      <c r="GIL29" s="52"/>
      <c r="GIM29" s="52"/>
      <c r="GIN29" s="52"/>
      <c r="GIO29" s="52"/>
      <c r="GIP29" s="52"/>
      <c r="GIQ29" s="52"/>
      <c r="GIR29" s="52"/>
      <c r="GIS29" s="52"/>
      <c r="GIT29" s="52"/>
      <c r="GIU29" s="52"/>
      <c r="GIV29" s="52"/>
      <c r="GIW29" s="52"/>
      <c r="GIX29" s="52"/>
      <c r="GIY29" s="52"/>
      <c r="GIZ29" s="52"/>
      <c r="GJA29" s="52"/>
      <c r="GJB29" s="52"/>
      <c r="GJC29" s="52"/>
      <c r="GJD29" s="52"/>
      <c r="GJE29" s="52"/>
      <c r="GJF29" s="52"/>
      <c r="GJG29" s="52"/>
      <c r="GJH29" s="52"/>
      <c r="GJI29" s="52"/>
      <c r="GJJ29" s="52"/>
      <c r="GJK29" s="52"/>
      <c r="GJL29" s="52"/>
      <c r="GJM29" s="52"/>
      <c r="GJN29" s="52"/>
      <c r="GJO29" s="52"/>
      <c r="GJP29" s="52"/>
      <c r="GJQ29" s="52"/>
      <c r="GJR29" s="52"/>
      <c r="GJS29" s="52"/>
      <c r="GJT29" s="52"/>
      <c r="GJU29" s="52"/>
      <c r="GJV29" s="52"/>
      <c r="GJW29" s="52"/>
      <c r="GJX29" s="52"/>
      <c r="GJY29" s="52"/>
      <c r="GJZ29" s="52"/>
      <c r="GKA29" s="52"/>
      <c r="GKB29" s="52"/>
      <c r="GKC29" s="52"/>
      <c r="GKD29" s="52"/>
      <c r="GKE29" s="52"/>
      <c r="GKF29" s="52"/>
      <c r="GKG29" s="52"/>
      <c r="GKH29" s="52"/>
      <c r="GKI29" s="52"/>
      <c r="GKJ29" s="52"/>
      <c r="GKK29" s="52"/>
      <c r="GKL29" s="52"/>
      <c r="GKM29" s="52"/>
      <c r="GKN29" s="52"/>
      <c r="GKO29" s="52"/>
      <c r="GKP29" s="52"/>
      <c r="GKQ29" s="52"/>
      <c r="GKR29" s="52"/>
      <c r="GKS29" s="52"/>
      <c r="GKT29" s="52"/>
      <c r="GKU29" s="52"/>
      <c r="GKV29" s="52"/>
      <c r="GKW29" s="52"/>
      <c r="GKX29" s="52"/>
      <c r="GKY29" s="52"/>
      <c r="GKZ29" s="52"/>
      <c r="GLA29" s="52"/>
      <c r="GLB29" s="52"/>
      <c r="GLC29" s="52"/>
      <c r="GLD29" s="52"/>
      <c r="GLE29" s="52"/>
      <c r="GLF29" s="52"/>
      <c r="GLG29" s="52"/>
      <c r="GLH29" s="52"/>
      <c r="GLI29" s="52"/>
      <c r="GLJ29" s="52"/>
      <c r="GLK29" s="52"/>
      <c r="GLL29" s="52"/>
      <c r="GLM29" s="52"/>
      <c r="GLN29" s="52"/>
      <c r="GLO29" s="52"/>
      <c r="GLP29" s="52"/>
      <c r="GLQ29" s="52"/>
      <c r="GLR29" s="52"/>
      <c r="GLS29" s="52"/>
      <c r="GLT29" s="52"/>
      <c r="GLU29" s="52"/>
      <c r="GLV29" s="52"/>
      <c r="GLW29" s="52"/>
      <c r="GLX29" s="52"/>
      <c r="GLY29" s="52"/>
      <c r="GLZ29" s="52"/>
      <c r="GMA29" s="52"/>
      <c r="GMB29" s="52"/>
      <c r="GMC29" s="52"/>
      <c r="GMD29" s="52"/>
      <c r="GME29" s="52"/>
      <c r="GMF29" s="52"/>
      <c r="GMG29" s="52"/>
      <c r="GMH29" s="52"/>
      <c r="GMI29" s="52"/>
      <c r="GMJ29" s="52"/>
      <c r="GMK29" s="52"/>
      <c r="GML29" s="52"/>
      <c r="GMM29" s="52"/>
      <c r="GMN29" s="52"/>
      <c r="GMO29" s="52"/>
      <c r="GMP29" s="52"/>
      <c r="GMQ29" s="52"/>
      <c r="GMR29" s="52"/>
      <c r="GMS29" s="52"/>
      <c r="GMT29" s="52"/>
      <c r="GMU29" s="52"/>
      <c r="GMV29" s="52"/>
      <c r="GMW29" s="52"/>
      <c r="GMX29" s="52"/>
      <c r="GMY29" s="52"/>
      <c r="GMZ29" s="52"/>
      <c r="GNA29" s="52"/>
      <c r="GNB29" s="52"/>
      <c r="GNC29" s="52"/>
      <c r="GND29" s="52"/>
      <c r="GNE29" s="52"/>
      <c r="GNF29" s="52"/>
      <c r="GNG29" s="52"/>
      <c r="GNH29" s="52"/>
      <c r="GNI29" s="52"/>
      <c r="GNJ29" s="52"/>
      <c r="GNK29" s="52"/>
      <c r="GNL29" s="52"/>
      <c r="GNM29" s="52"/>
      <c r="GNN29" s="52"/>
      <c r="GNO29" s="52"/>
      <c r="GNP29" s="52"/>
      <c r="GNQ29" s="52"/>
      <c r="GNR29" s="52"/>
      <c r="GNS29" s="52"/>
      <c r="GNT29" s="52"/>
      <c r="GNU29" s="52"/>
      <c r="GNV29" s="52"/>
      <c r="GNW29" s="52"/>
      <c r="GNX29" s="52"/>
      <c r="GNY29" s="52"/>
      <c r="GNZ29" s="52"/>
      <c r="GOA29" s="52"/>
      <c r="GOB29" s="52"/>
      <c r="GOC29" s="52"/>
      <c r="GOD29" s="52"/>
      <c r="GOE29" s="52"/>
      <c r="GOF29" s="52"/>
      <c r="GOG29" s="52"/>
      <c r="GOH29" s="52"/>
      <c r="GOI29" s="52"/>
      <c r="GOJ29" s="52"/>
      <c r="GOK29" s="52"/>
      <c r="GOL29" s="52"/>
      <c r="GOM29" s="52"/>
      <c r="GON29" s="52"/>
      <c r="GOO29" s="52"/>
      <c r="GOP29" s="52"/>
      <c r="GOQ29" s="52"/>
      <c r="GOR29" s="52"/>
      <c r="GOS29" s="52"/>
      <c r="GOT29" s="52"/>
      <c r="GOU29" s="52"/>
      <c r="GOV29" s="52"/>
      <c r="GOW29" s="52"/>
      <c r="GOX29" s="52"/>
      <c r="GOY29" s="52"/>
      <c r="GOZ29" s="52"/>
      <c r="GPA29" s="52"/>
      <c r="GPB29" s="52"/>
      <c r="GPC29" s="52"/>
      <c r="GPD29" s="52"/>
      <c r="GPE29" s="52"/>
      <c r="GPF29" s="52"/>
      <c r="GPG29" s="52"/>
      <c r="GPH29" s="52"/>
      <c r="GPI29" s="52"/>
      <c r="GPJ29" s="52"/>
      <c r="GPK29" s="52"/>
      <c r="GPL29" s="52"/>
      <c r="GPM29" s="52"/>
      <c r="GPN29" s="52"/>
      <c r="GPO29" s="52"/>
      <c r="GPP29" s="52"/>
      <c r="GPQ29" s="52"/>
      <c r="GPR29" s="52"/>
      <c r="GPS29" s="52"/>
      <c r="GPT29" s="52"/>
      <c r="GPU29" s="52"/>
      <c r="GPV29" s="52"/>
      <c r="GPW29" s="52"/>
      <c r="GPX29" s="52"/>
      <c r="GPY29" s="52"/>
      <c r="GPZ29" s="52"/>
      <c r="GQA29" s="52"/>
      <c r="GQB29" s="52"/>
      <c r="GQC29" s="52"/>
      <c r="GQD29" s="52"/>
      <c r="GQE29" s="52"/>
      <c r="GQF29" s="52"/>
      <c r="GQG29" s="52"/>
      <c r="GQH29" s="52"/>
      <c r="GQI29" s="52"/>
      <c r="GQJ29" s="52"/>
      <c r="GQK29" s="52"/>
      <c r="GQL29" s="52"/>
      <c r="GQM29" s="52"/>
      <c r="GQN29" s="52"/>
      <c r="GQO29" s="52"/>
      <c r="GQP29" s="52"/>
      <c r="GQQ29" s="52"/>
      <c r="GQR29" s="52"/>
      <c r="GQS29" s="52"/>
      <c r="GQT29" s="52"/>
      <c r="GQU29" s="52"/>
      <c r="GQV29" s="52"/>
      <c r="GQW29" s="52"/>
      <c r="GQX29" s="52"/>
      <c r="GQY29" s="52"/>
      <c r="GQZ29" s="52"/>
      <c r="GRA29" s="52"/>
      <c r="GRB29" s="52"/>
      <c r="GRC29" s="52"/>
      <c r="GRD29" s="52"/>
      <c r="GRE29" s="52"/>
      <c r="GRF29" s="52"/>
      <c r="GRG29" s="52"/>
      <c r="GRH29" s="52"/>
      <c r="GRI29" s="52"/>
      <c r="GRJ29" s="52"/>
      <c r="GRK29" s="52"/>
      <c r="GRL29" s="52"/>
      <c r="GRM29" s="52"/>
      <c r="GRN29" s="52"/>
      <c r="GRO29" s="52"/>
      <c r="GRP29" s="52"/>
      <c r="GRQ29" s="52"/>
      <c r="GRR29" s="52"/>
      <c r="GRS29" s="52"/>
      <c r="GRT29" s="52"/>
      <c r="GRU29" s="52"/>
      <c r="GRV29" s="52"/>
      <c r="GRW29" s="52"/>
      <c r="GRX29" s="52"/>
      <c r="GRY29" s="52"/>
      <c r="GRZ29" s="52"/>
      <c r="GSA29" s="52"/>
      <c r="GSB29" s="52"/>
      <c r="GSC29" s="52"/>
      <c r="GSD29" s="52"/>
      <c r="GSE29" s="52"/>
      <c r="GSF29" s="52"/>
      <c r="GSG29" s="52"/>
      <c r="GSH29" s="52"/>
      <c r="GSI29" s="52"/>
      <c r="GSJ29" s="52"/>
      <c r="GSK29" s="52"/>
      <c r="GSL29" s="52"/>
      <c r="GSM29" s="52"/>
      <c r="GSN29" s="52"/>
      <c r="GSO29" s="52"/>
      <c r="GSP29" s="52"/>
      <c r="GSQ29" s="52"/>
      <c r="GSR29" s="52"/>
      <c r="GSS29" s="52"/>
      <c r="GST29" s="52"/>
      <c r="GSU29" s="52"/>
      <c r="GSV29" s="52"/>
      <c r="GSW29" s="52"/>
      <c r="GSX29" s="52"/>
      <c r="GSY29" s="52"/>
      <c r="GSZ29" s="52"/>
      <c r="GTA29" s="52"/>
      <c r="GTB29" s="52"/>
      <c r="GTC29" s="52"/>
      <c r="GTD29" s="52"/>
      <c r="GTE29" s="52"/>
      <c r="GTF29" s="52"/>
      <c r="GTG29" s="52"/>
      <c r="GTH29" s="52"/>
      <c r="GTI29" s="52"/>
      <c r="GTJ29" s="52"/>
      <c r="GTK29" s="52"/>
      <c r="GTL29" s="52"/>
      <c r="GTM29" s="52"/>
      <c r="GTN29" s="52"/>
      <c r="GTO29" s="52"/>
      <c r="GTP29" s="52"/>
      <c r="GTQ29" s="52"/>
      <c r="GTR29" s="52"/>
      <c r="GTS29" s="52"/>
      <c r="GTT29" s="52"/>
      <c r="GTU29" s="52"/>
      <c r="GTV29" s="52"/>
      <c r="GTW29" s="52"/>
      <c r="GTX29" s="52"/>
      <c r="GTY29" s="52"/>
      <c r="GTZ29" s="52"/>
      <c r="GUA29" s="52"/>
      <c r="GUB29" s="52"/>
      <c r="GUC29" s="52"/>
      <c r="GUD29" s="52"/>
      <c r="GUE29" s="52"/>
      <c r="GUF29" s="52"/>
      <c r="GUG29" s="52"/>
      <c r="GUH29" s="52"/>
      <c r="GUI29" s="52"/>
      <c r="GUJ29" s="52"/>
      <c r="GUK29" s="52"/>
      <c r="GUL29" s="52"/>
      <c r="GUM29" s="52"/>
      <c r="GUN29" s="52"/>
      <c r="GUO29" s="52"/>
      <c r="GUP29" s="52"/>
      <c r="GUQ29" s="52"/>
      <c r="GUR29" s="52"/>
      <c r="GUS29" s="52"/>
      <c r="GUT29" s="52"/>
      <c r="GUU29" s="52"/>
      <c r="GUV29" s="52"/>
      <c r="GUW29" s="52"/>
      <c r="GUX29" s="52"/>
      <c r="GUY29" s="52"/>
      <c r="GUZ29" s="52"/>
      <c r="GVA29" s="52"/>
      <c r="GVB29" s="52"/>
      <c r="GVC29" s="52"/>
      <c r="GVD29" s="52"/>
      <c r="GVE29" s="52"/>
      <c r="GVF29" s="52"/>
      <c r="GVG29" s="52"/>
      <c r="GVH29" s="52"/>
      <c r="GVI29" s="52"/>
      <c r="GVJ29" s="52"/>
      <c r="GVK29" s="52"/>
      <c r="GVL29" s="52"/>
      <c r="GVM29" s="52"/>
      <c r="GVN29" s="52"/>
      <c r="GVO29" s="52"/>
      <c r="GVP29" s="52"/>
      <c r="GVQ29" s="52"/>
      <c r="GVR29" s="52"/>
      <c r="GVS29" s="52"/>
      <c r="GVT29" s="52"/>
      <c r="GVU29" s="52"/>
      <c r="GVV29" s="52"/>
      <c r="GVW29" s="52"/>
      <c r="GVX29" s="52"/>
      <c r="GVY29" s="52"/>
      <c r="GVZ29" s="52"/>
      <c r="GWA29" s="52"/>
      <c r="GWB29" s="52"/>
      <c r="GWC29" s="52"/>
      <c r="GWD29" s="52"/>
      <c r="GWE29" s="52"/>
      <c r="GWF29" s="52"/>
      <c r="GWG29" s="52"/>
      <c r="GWH29" s="52"/>
      <c r="GWI29" s="52"/>
      <c r="GWJ29" s="52"/>
      <c r="GWK29" s="52"/>
      <c r="GWL29" s="52"/>
      <c r="GWM29" s="52"/>
      <c r="GWN29" s="52"/>
      <c r="GWO29" s="52"/>
      <c r="GWP29" s="52"/>
      <c r="GWQ29" s="52"/>
      <c r="GWR29" s="52"/>
      <c r="GWS29" s="52"/>
      <c r="GWT29" s="52"/>
      <c r="GWU29" s="52"/>
      <c r="GWV29" s="52"/>
      <c r="GWW29" s="52"/>
      <c r="GWX29" s="52"/>
      <c r="GWY29" s="52"/>
      <c r="GWZ29" s="52"/>
      <c r="GXA29" s="52"/>
      <c r="GXB29" s="52"/>
      <c r="GXC29" s="52"/>
      <c r="GXD29" s="52"/>
      <c r="GXE29" s="52"/>
      <c r="GXF29" s="52"/>
      <c r="GXG29" s="52"/>
      <c r="GXH29" s="52"/>
      <c r="GXI29" s="52"/>
      <c r="GXJ29" s="52"/>
      <c r="GXK29" s="52"/>
      <c r="GXL29" s="52"/>
      <c r="GXM29" s="52"/>
      <c r="GXN29" s="52"/>
      <c r="GXO29" s="52"/>
      <c r="GXP29" s="52"/>
      <c r="GXQ29" s="52"/>
      <c r="GXR29" s="52"/>
      <c r="GXS29" s="52"/>
      <c r="GXT29" s="52"/>
      <c r="GXU29" s="52"/>
      <c r="GXV29" s="52"/>
      <c r="GXW29" s="52"/>
      <c r="GXX29" s="52"/>
      <c r="GXY29" s="52"/>
      <c r="GXZ29" s="52"/>
      <c r="GYA29" s="52"/>
      <c r="GYB29" s="52"/>
      <c r="GYC29" s="52"/>
      <c r="GYD29" s="52"/>
      <c r="GYE29" s="52"/>
      <c r="GYF29" s="52"/>
      <c r="GYG29" s="52"/>
      <c r="GYH29" s="52"/>
      <c r="GYI29" s="52"/>
      <c r="GYJ29" s="52"/>
      <c r="GYK29" s="52"/>
      <c r="GYL29" s="52"/>
      <c r="GYM29" s="52"/>
      <c r="GYN29" s="52"/>
      <c r="GYO29" s="52"/>
      <c r="GYP29" s="52"/>
      <c r="GYQ29" s="52"/>
      <c r="GYR29" s="52"/>
      <c r="GYS29" s="52"/>
      <c r="GYT29" s="52"/>
      <c r="GYU29" s="52"/>
      <c r="GYV29" s="52"/>
      <c r="GYW29" s="52"/>
      <c r="GYX29" s="52"/>
      <c r="GYY29" s="52"/>
      <c r="GYZ29" s="52"/>
      <c r="GZA29" s="52"/>
      <c r="GZB29" s="52"/>
      <c r="GZC29" s="52"/>
      <c r="GZD29" s="52"/>
      <c r="GZE29" s="52"/>
      <c r="GZF29" s="52"/>
      <c r="GZG29" s="52"/>
      <c r="GZH29" s="52"/>
      <c r="GZI29" s="52"/>
      <c r="GZJ29" s="52"/>
      <c r="GZK29" s="52"/>
      <c r="GZL29" s="52"/>
      <c r="GZM29" s="52"/>
      <c r="GZN29" s="52"/>
      <c r="GZO29" s="52"/>
      <c r="GZP29" s="52"/>
      <c r="GZQ29" s="52"/>
      <c r="GZR29" s="52"/>
      <c r="GZS29" s="52"/>
      <c r="GZT29" s="52"/>
      <c r="GZU29" s="52"/>
      <c r="GZV29" s="52"/>
      <c r="GZW29" s="52"/>
      <c r="GZX29" s="52"/>
      <c r="GZY29" s="52"/>
      <c r="GZZ29" s="52"/>
      <c r="HAA29" s="52"/>
      <c r="HAB29" s="52"/>
      <c r="HAC29" s="52"/>
      <c r="HAD29" s="52"/>
      <c r="HAE29" s="52"/>
      <c r="HAF29" s="52"/>
      <c r="HAG29" s="52"/>
      <c r="HAH29" s="52"/>
      <c r="HAI29" s="52"/>
      <c r="HAJ29" s="52"/>
      <c r="HAK29" s="52"/>
      <c r="HAL29" s="52"/>
      <c r="HAM29" s="52"/>
      <c r="HAN29" s="52"/>
      <c r="HAO29" s="52"/>
      <c r="HAP29" s="52"/>
      <c r="HAQ29" s="52"/>
      <c r="HAR29" s="52"/>
      <c r="HAS29" s="52"/>
      <c r="HAT29" s="52"/>
      <c r="HAU29" s="52"/>
      <c r="HAV29" s="52"/>
      <c r="HAW29" s="52"/>
      <c r="HAX29" s="52"/>
      <c r="HAY29" s="52"/>
      <c r="HAZ29" s="52"/>
      <c r="HBA29" s="52"/>
      <c r="HBB29" s="52"/>
      <c r="HBC29" s="52"/>
      <c r="HBD29" s="52"/>
      <c r="HBE29" s="52"/>
      <c r="HBF29" s="52"/>
      <c r="HBG29" s="52"/>
      <c r="HBH29" s="52"/>
      <c r="HBI29" s="52"/>
      <c r="HBJ29" s="52"/>
      <c r="HBK29" s="52"/>
      <c r="HBL29" s="52"/>
      <c r="HBM29" s="52"/>
      <c r="HBN29" s="52"/>
      <c r="HBO29" s="52"/>
      <c r="HBP29" s="52"/>
      <c r="HBQ29" s="52"/>
      <c r="HBR29" s="52"/>
      <c r="HBS29" s="52"/>
      <c r="HBT29" s="52"/>
      <c r="HBU29" s="52"/>
      <c r="HBV29" s="52"/>
      <c r="HBW29" s="52"/>
      <c r="HBX29" s="52"/>
      <c r="HBY29" s="52"/>
      <c r="HBZ29" s="52"/>
      <c r="HCA29" s="52"/>
      <c r="HCB29" s="52"/>
      <c r="HCC29" s="52"/>
      <c r="HCD29" s="52"/>
      <c r="HCE29" s="52"/>
      <c r="HCF29" s="52"/>
      <c r="HCG29" s="52"/>
      <c r="HCH29" s="52"/>
      <c r="HCI29" s="52"/>
      <c r="HCJ29" s="52"/>
      <c r="HCK29" s="52"/>
      <c r="HCL29" s="52"/>
      <c r="HCM29" s="52"/>
      <c r="HCN29" s="52"/>
      <c r="HCO29" s="52"/>
      <c r="HCP29" s="52"/>
      <c r="HCQ29" s="52"/>
      <c r="HCR29" s="52"/>
      <c r="HCS29" s="52"/>
      <c r="HCT29" s="52"/>
      <c r="HCU29" s="52"/>
      <c r="HCV29" s="52"/>
      <c r="HCW29" s="52"/>
      <c r="HCX29" s="52"/>
      <c r="HCY29" s="52"/>
      <c r="HCZ29" s="52"/>
      <c r="HDA29" s="52"/>
      <c r="HDB29" s="52"/>
      <c r="HDC29" s="52"/>
      <c r="HDD29" s="52"/>
      <c r="HDE29" s="52"/>
      <c r="HDF29" s="52"/>
      <c r="HDG29" s="52"/>
      <c r="HDH29" s="52"/>
      <c r="HDI29" s="52"/>
      <c r="HDJ29" s="52"/>
      <c r="HDK29" s="52"/>
      <c r="HDL29" s="52"/>
      <c r="HDM29" s="52"/>
      <c r="HDN29" s="52"/>
      <c r="HDO29" s="52"/>
      <c r="HDP29" s="52"/>
      <c r="HDQ29" s="52"/>
      <c r="HDR29" s="52"/>
      <c r="HDS29" s="52"/>
      <c r="HDT29" s="52"/>
      <c r="HDU29" s="52"/>
      <c r="HDV29" s="52"/>
      <c r="HDW29" s="52"/>
      <c r="HDX29" s="52"/>
      <c r="HDY29" s="52"/>
      <c r="HDZ29" s="52"/>
      <c r="HEA29" s="52"/>
      <c r="HEB29" s="52"/>
      <c r="HEC29" s="52"/>
      <c r="HED29" s="52"/>
      <c r="HEE29" s="52"/>
      <c r="HEF29" s="52"/>
      <c r="HEG29" s="52"/>
      <c r="HEH29" s="52"/>
      <c r="HEI29" s="52"/>
      <c r="HEJ29" s="52"/>
      <c r="HEK29" s="52"/>
      <c r="HEL29" s="52"/>
      <c r="HEM29" s="52"/>
      <c r="HEN29" s="52"/>
      <c r="HEO29" s="52"/>
      <c r="HEP29" s="52"/>
      <c r="HEQ29" s="52"/>
      <c r="HER29" s="52"/>
      <c r="HES29" s="52"/>
      <c r="HET29" s="52"/>
      <c r="HEU29" s="52"/>
      <c r="HEV29" s="52"/>
      <c r="HEW29" s="52"/>
      <c r="HEX29" s="52"/>
      <c r="HEY29" s="52"/>
      <c r="HEZ29" s="52"/>
      <c r="HFA29" s="52"/>
      <c r="HFB29" s="52"/>
      <c r="HFC29" s="52"/>
      <c r="HFD29" s="52"/>
      <c r="HFE29" s="52"/>
      <c r="HFF29" s="52"/>
      <c r="HFG29" s="52"/>
      <c r="HFH29" s="52"/>
      <c r="HFI29" s="52"/>
      <c r="HFJ29" s="52"/>
      <c r="HFK29" s="52"/>
      <c r="HFL29" s="52"/>
      <c r="HFM29" s="52"/>
      <c r="HFN29" s="52"/>
      <c r="HFO29" s="52"/>
      <c r="HFP29" s="52"/>
      <c r="HFQ29" s="52"/>
      <c r="HFR29" s="52"/>
      <c r="HFS29" s="52"/>
      <c r="HFT29" s="52"/>
      <c r="HFU29" s="52"/>
      <c r="HFV29" s="52"/>
      <c r="HFW29" s="52"/>
      <c r="HFX29" s="52"/>
      <c r="HFY29" s="52"/>
      <c r="HFZ29" s="52"/>
      <c r="HGA29" s="52"/>
      <c r="HGB29" s="52"/>
      <c r="HGC29" s="52"/>
      <c r="HGD29" s="52"/>
      <c r="HGE29" s="52"/>
      <c r="HGF29" s="52"/>
      <c r="HGG29" s="52"/>
      <c r="HGH29" s="52"/>
      <c r="HGI29" s="52"/>
      <c r="HGJ29" s="52"/>
      <c r="HGK29" s="52"/>
      <c r="HGL29" s="52"/>
      <c r="HGM29" s="52"/>
      <c r="HGN29" s="52"/>
      <c r="HGO29" s="52"/>
      <c r="HGP29" s="52"/>
      <c r="HGQ29" s="52"/>
      <c r="HGR29" s="52"/>
      <c r="HGS29" s="52"/>
      <c r="HGT29" s="52"/>
      <c r="HGU29" s="52"/>
      <c r="HGV29" s="52"/>
      <c r="HGW29" s="52"/>
      <c r="HGX29" s="52"/>
      <c r="HGY29" s="52"/>
      <c r="HGZ29" s="52"/>
      <c r="HHA29" s="52"/>
      <c r="HHB29" s="52"/>
      <c r="HHC29" s="52"/>
      <c r="HHD29" s="52"/>
      <c r="HHE29" s="52"/>
      <c r="HHF29" s="52"/>
      <c r="HHG29" s="52"/>
      <c r="HHH29" s="52"/>
      <c r="HHI29" s="52"/>
      <c r="HHJ29" s="52"/>
      <c r="HHK29" s="52"/>
      <c r="HHL29" s="52"/>
      <c r="HHM29" s="52"/>
      <c r="HHN29" s="52"/>
      <c r="HHO29" s="52"/>
      <c r="HHP29" s="52"/>
      <c r="HHQ29" s="52"/>
      <c r="HHR29" s="52"/>
      <c r="HHS29" s="52"/>
      <c r="HHT29" s="52"/>
      <c r="HHU29" s="52"/>
      <c r="HHV29" s="52"/>
      <c r="HHW29" s="52"/>
      <c r="HHX29" s="52"/>
      <c r="HHY29" s="52"/>
      <c r="HHZ29" s="52"/>
      <c r="HIA29" s="52"/>
      <c r="HIB29" s="52"/>
      <c r="HIC29" s="52"/>
      <c r="HID29" s="52"/>
      <c r="HIE29" s="52"/>
      <c r="HIF29" s="52"/>
      <c r="HIG29" s="52"/>
      <c r="HIH29" s="52"/>
      <c r="HII29" s="52"/>
      <c r="HIJ29" s="52"/>
      <c r="HIK29" s="52"/>
      <c r="HIL29" s="52"/>
      <c r="HIM29" s="52"/>
      <c r="HIN29" s="52"/>
      <c r="HIO29" s="52"/>
      <c r="HIP29" s="52"/>
      <c r="HIQ29" s="52"/>
      <c r="HIR29" s="52"/>
      <c r="HIS29" s="52"/>
      <c r="HIT29" s="52"/>
      <c r="HIU29" s="52"/>
      <c r="HIV29" s="52"/>
      <c r="HIW29" s="52"/>
      <c r="HIX29" s="52"/>
      <c r="HIY29" s="52"/>
      <c r="HIZ29" s="52"/>
      <c r="HJA29" s="52"/>
      <c r="HJB29" s="52"/>
      <c r="HJC29" s="52"/>
      <c r="HJD29" s="52"/>
      <c r="HJE29" s="52"/>
      <c r="HJF29" s="52"/>
      <c r="HJG29" s="52"/>
      <c r="HJH29" s="52"/>
      <c r="HJI29" s="52"/>
      <c r="HJJ29" s="52"/>
      <c r="HJK29" s="52"/>
      <c r="HJL29" s="52"/>
      <c r="HJM29" s="52"/>
      <c r="HJN29" s="52"/>
      <c r="HJO29" s="52"/>
      <c r="HJP29" s="52"/>
      <c r="HJQ29" s="52"/>
      <c r="HJR29" s="52"/>
      <c r="HJS29" s="52"/>
      <c r="HJT29" s="52"/>
      <c r="HJU29" s="52"/>
      <c r="HJV29" s="52"/>
      <c r="HJW29" s="52"/>
      <c r="HJX29" s="52"/>
      <c r="HJY29" s="52"/>
      <c r="HJZ29" s="52"/>
      <c r="HKA29" s="52"/>
      <c r="HKB29" s="52"/>
      <c r="HKC29" s="52"/>
      <c r="HKD29" s="52"/>
      <c r="HKE29" s="52"/>
      <c r="HKF29" s="52"/>
      <c r="HKG29" s="52"/>
      <c r="HKH29" s="52"/>
      <c r="HKI29" s="52"/>
      <c r="HKJ29" s="52"/>
      <c r="HKK29" s="52"/>
      <c r="HKL29" s="52"/>
      <c r="HKM29" s="52"/>
      <c r="HKN29" s="52"/>
      <c r="HKO29" s="52"/>
      <c r="HKP29" s="52"/>
      <c r="HKQ29" s="52"/>
      <c r="HKR29" s="52"/>
      <c r="HKS29" s="52"/>
      <c r="HKT29" s="52"/>
      <c r="HKU29" s="52"/>
      <c r="HKV29" s="52"/>
      <c r="HKW29" s="52"/>
      <c r="HKX29" s="52"/>
      <c r="HKY29" s="52"/>
      <c r="HKZ29" s="52"/>
      <c r="HLA29" s="52"/>
      <c r="HLB29" s="52"/>
      <c r="HLC29" s="52"/>
      <c r="HLD29" s="52"/>
      <c r="HLE29" s="52"/>
      <c r="HLF29" s="52"/>
      <c r="HLG29" s="52"/>
      <c r="HLH29" s="52"/>
      <c r="HLI29" s="52"/>
      <c r="HLJ29" s="52"/>
      <c r="HLK29" s="52"/>
      <c r="HLL29" s="52"/>
      <c r="HLM29" s="52"/>
      <c r="HLN29" s="52"/>
      <c r="HLO29" s="52"/>
      <c r="HLP29" s="52"/>
      <c r="HLQ29" s="52"/>
      <c r="HLR29" s="52"/>
      <c r="HLS29" s="52"/>
      <c r="HLT29" s="52"/>
      <c r="HLU29" s="52"/>
      <c r="HLV29" s="52"/>
      <c r="HLW29" s="52"/>
      <c r="HLX29" s="52"/>
      <c r="HLY29" s="52"/>
      <c r="HLZ29" s="52"/>
      <c r="HMA29" s="52"/>
      <c r="HMB29" s="52"/>
      <c r="HMC29" s="52"/>
      <c r="HMD29" s="52"/>
      <c r="HME29" s="52"/>
      <c r="HMF29" s="52"/>
      <c r="HMG29" s="52"/>
      <c r="HMH29" s="52"/>
      <c r="HMI29" s="52"/>
      <c r="HMJ29" s="52"/>
      <c r="HMK29" s="52"/>
      <c r="HML29" s="52"/>
      <c r="HMM29" s="52"/>
      <c r="HMN29" s="52"/>
      <c r="HMO29" s="52"/>
      <c r="HMP29" s="52"/>
      <c r="HMQ29" s="52"/>
      <c r="HMR29" s="52"/>
      <c r="HMS29" s="52"/>
      <c r="HMT29" s="52"/>
      <c r="HMU29" s="52"/>
      <c r="HMV29" s="52"/>
      <c r="HMW29" s="52"/>
      <c r="HMX29" s="52"/>
      <c r="HMY29" s="52"/>
      <c r="HMZ29" s="52"/>
      <c r="HNA29" s="52"/>
      <c r="HNB29" s="52"/>
      <c r="HNC29" s="52"/>
      <c r="HND29" s="52"/>
      <c r="HNE29" s="52"/>
      <c r="HNF29" s="52"/>
      <c r="HNG29" s="52"/>
      <c r="HNH29" s="52"/>
      <c r="HNI29" s="52"/>
      <c r="HNJ29" s="52"/>
      <c r="HNK29" s="52"/>
      <c r="HNL29" s="52"/>
      <c r="HNM29" s="52"/>
      <c r="HNN29" s="52"/>
      <c r="HNO29" s="52"/>
      <c r="HNP29" s="52"/>
      <c r="HNQ29" s="52"/>
      <c r="HNR29" s="52"/>
      <c r="HNS29" s="52"/>
      <c r="HNT29" s="52"/>
      <c r="HNU29" s="52"/>
      <c r="HNV29" s="52"/>
      <c r="HNW29" s="52"/>
      <c r="HNX29" s="52"/>
      <c r="HNY29" s="52"/>
      <c r="HNZ29" s="52"/>
      <c r="HOA29" s="52"/>
      <c r="HOB29" s="52"/>
      <c r="HOC29" s="52"/>
      <c r="HOD29" s="52"/>
      <c r="HOE29" s="52"/>
      <c r="HOF29" s="52"/>
      <c r="HOG29" s="52"/>
      <c r="HOH29" s="52"/>
      <c r="HOI29" s="52"/>
      <c r="HOJ29" s="52"/>
      <c r="HOK29" s="52"/>
      <c r="HOL29" s="52"/>
      <c r="HOM29" s="52"/>
      <c r="HON29" s="52"/>
      <c r="HOO29" s="52"/>
      <c r="HOP29" s="52"/>
      <c r="HOQ29" s="52"/>
      <c r="HOR29" s="52"/>
      <c r="HOS29" s="52"/>
      <c r="HOT29" s="52"/>
      <c r="HOU29" s="52"/>
      <c r="HOV29" s="52"/>
      <c r="HOW29" s="52"/>
      <c r="HOX29" s="52"/>
      <c r="HOY29" s="52"/>
      <c r="HOZ29" s="52"/>
      <c r="HPA29" s="52"/>
      <c r="HPB29" s="52"/>
      <c r="HPC29" s="52"/>
      <c r="HPD29" s="52"/>
      <c r="HPE29" s="52"/>
      <c r="HPF29" s="52"/>
      <c r="HPG29" s="52"/>
      <c r="HPH29" s="52"/>
      <c r="HPI29" s="52"/>
      <c r="HPJ29" s="52"/>
      <c r="HPK29" s="52"/>
      <c r="HPL29" s="52"/>
      <c r="HPM29" s="52"/>
      <c r="HPN29" s="52"/>
      <c r="HPO29" s="52"/>
      <c r="HPP29" s="52"/>
      <c r="HPQ29" s="52"/>
      <c r="HPR29" s="52"/>
      <c r="HPS29" s="52"/>
      <c r="HPT29" s="52"/>
      <c r="HPU29" s="52"/>
      <c r="HPV29" s="52"/>
      <c r="HPW29" s="52"/>
      <c r="HPX29" s="52"/>
      <c r="HPY29" s="52"/>
      <c r="HPZ29" s="52"/>
      <c r="HQA29" s="52"/>
      <c r="HQB29" s="52"/>
      <c r="HQC29" s="52"/>
      <c r="HQD29" s="52"/>
      <c r="HQE29" s="52"/>
      <c r="HQF29" s="52"/>
      <c r="HQG29" s="52"/>
      <c r="HQH29" s="52"/>
      <c r="HQI29" s="52"/>
      <c r="HQJ29" s="52"/>
      <c r="HQK29" s="52"/>
      <c r="HQL29" s="52"/>
      <c r="HQM29" s="52"/>
      <c r="HQN29" s="52"/>
      <c r="HQO29" s="52"/>
      <c r="HQP29" s="52"/>
      <c r="HQQ29" s="52"/>
      <c r="HQR29" s="52"/>
      <c r="HQS29" s="52"/>
      <c r="HQT29" s="52"/>
      <c r="HQU29" s="52"/>
      <c r="HQV29" s="52"/>
      <c r="HQW29" s="52"/>
      <c r="HQX29" s="52"/>
      <c r="HQY29" s="52"/>
      <c r="HQZ29" s="52"/>
      <c r="HRA29" s="52"/>
      <c r="HRB29" s="52"/>
      <c r="HRC29" s="52"/>
      <c r="HRD29" s="52"/>
      <c r="HRE29" s="52"/>
      <c r="HRF29" s="52"/>
      <c r="HRG29" s="52"/>
      <c r="HRH29" s="52"/>
      <c r="HRI29" s="52"/>
      <c r="HRJ29" s="52"/>
      <c r="HRK29" s="52"/>
      <c r="HRL29" s="52"/>
      <c r="HRM29" s="52"/>
      <c r="HRN29" s="52"/>
      <c r="HRO29" s="52"/>
      <c r="HRP29" s="52"/>
      <c r="HRQ29" s="52"/>
      <c r="HRR29" s="52"/>
      <c r="HRS29" s="52"/>
      <c r="HRT29" s="52"/>
      <c r="HRU29" s="52"/>
      <c r="HRV29" s="52"/>
      <c r="HRW29" s="52"/>
      <c r="HRX29" s="52"/>
      <c r="HRY29" s="52"/>
      <c r="HRZ29" s="52"/>
      <c r="HSA29" s="52"/>
      <c r="HSB29" s="52"/>
      <c r="HSC29" s="52"/>
      <c r="HSD29" s="52"/>
      <c r="HSE29" s="52"/>
      <c r="HSF29" s="52"/>
      <c r="HSG29" s="52"/>
      <c r="HSH29" s="52"/>
      <c r="HSI29" s="52"/>
      <c r="HSJ29" s="52"/>
      <c r="HSK29" s="52"/>
      <c r="HSL29" s="52"/>
      <c r="HSM29" s="52"/>
      <c r="HSN29" s="52"/>
      <c r="HSO29" s="52"/>
      <c r="HSP29" s="52"/>
      <c r="HSQ29" s="52"/>
      <c r="HSR29" s="52"/>
      <c r="HSS29" s="52"/>
      <c r="HST29" s="52"/>
      <c r="HSU29" s="52"/>
      <c r="HSV29" s="52"/>
      <c r="HSW29" s="52"/>
      <c r="HSX29" s="52"/>
      <c r="HSY29" s="52"/>
      <c r="HSZ29" s="52"/>
      <c r="HTA29" s="52"/>
      <c r="HTB29" s="52"/>
      <c r="HTC29" s="52"/>
      <c r="HTD29" s="52"/>
      <c r="HTE29" s="52"/>
      <c r="HTF29" s="52"/>
      <c r="HTG29" s="52"/>
      <c r="HTH29" s="52"/>
      <c r="HTI29" s="52"/>
      <c r="HTJ29" s="52"/>
      <c r="HTK29" s="52"/>
      <c r="HTL29" s="52"/>
      <c r="HTM29" s="52"/>
      <c r="HTN29" s="52"/>
      <c r="HTO29" s="52"/>
      <c r="HTP29" s="52"/>
      <c r="HTQ29" s="52"/>
      <c r="HTR29" s="52"/>
      <c r="HTS29" s="52"/>
      <c r="HTT29" s="52"/>
      <c r="HTU29" s="52"/>
      <c r="HTV29" s="52"/>
      <c r="HTW29" s="52"/>
      <c r="HTX29" s="52"/>
      <c r="HTY29" s="52"/>
      <c r="HTZ29" s="52"/>
      <c r="HUA29" s="52"/>
      <c r="HUB29" s="52"/>
      <c r="HUC29" s="52"/>
      <c r="HUD29" s="52"/>
      <c r="HUE29" s="52"/>
      <c r="HUF29" s="52"/>
      <c r="HUG29" s="52"/>
      <c r="HUH29" s="52"/>
      <c r="HUI29" s="52"/>
      <c r="HUJ29" s="52"/>
      <c r="HUK29" s="52"/>
      <c r="HUL29" s="52"/>
      <c r="HUM29" s="52"/>
      <c r="HUN29" s="52"/>
      <c r="HUO29" s="52"/>
      <c r="HUP29" s="52"/>
      <c r="HUQ29" s="52"/>
      <c r="HUR29" s="52"/>
      <c r="HUS29" s="52"/>
      <c r="HUT29" s="52"/>
      <c r="HUU29" s="52"/>
      <c r="HUV29" s="52"/>
      <c r="HUW29" s="52"/>
      <c r="HUX29" s="52"/>
      <c r="HUY29" s="52"/>
      <c r="HUZ29" s="52"/>
      <c r="HVA29" s="52"/>
      <c r="HVB29" s="52"/>
      <c r="HVC29" s="52"/>
      <c r="HVD29" s="52"/>
      <c r="HVE29" s="52"/>
      <c r="HVF29" s="52"/>
      <c r="HVG29" s="52"/>
      <c r="HVH29" s="52"/>
      <c r="HVI29" s="52"/>
      <c r="HVJ29" s="52"/>
      <c r="HVK29" s="52"/>
      <c r="HVL29" s="52"/>
      <c r="HVM29" s="52"/>
      <c r="HVN29" s="52"/>
      <c r="HVO29" s="52"/>
      <c r="HVP29" s="52"/>
      <c r="HVQ29" s="52"/>
      <c r="HVR29" s="52"/>
      <c r="HVS29" s="52"/>
      <c r="HVT29" s="52"/>
      <c r="HVU29" s="52"/>
      <c r="HVV29" s="52"/>
      <c r="HVW29" s="52"/>
      <c r="HVX29" s="52"/>
      <c r="HVY29" s="52"/>
      <c r="HVZ29" s="52"/>
      <c r="HWA29" s="52"/>
      <c r="HWB29" s="52"/>
      <c r="HWC29" s="52"/>
      <c r="HWD29" s="52"/>
      <c r="HWE29" s="52"/>
      <c r="HWF29" s="52"/>
      <c r="HWG29" s="52"/>
      <c r="HWH29" s="52"/>
      <c r="HWI29" s="52"/>
      <c r="HWJ29" s="52"/>
      <c r="HWK29" s="52"/>
      <c r="HWL29" s="52"/>
      <c r="HWM29" s="52"/>
      <c r="HWN29" s="52"/>
      <c r="HWO29" s="52"/>
      <c r="HWP29" s="52"/>
      <c r="HWQ29" s="52"/>
      <c r="HWR29" s="52"/>
      <c r="HWS29" s="52"/>
      <c r="HWT29" s="52"/>
      <c r="HWU29" s="52"/>
      <c r="HWV29" s="52"/>
      <c r="HWW29" s="52"/>
      <c r="HWX29" s="52"/>
      <c r="HWY29" s="52"/>
      <c r="HWZ29" s="52"/>
      <c r="HXA29" s="52"/>
      <c r="HXB29" s="52"/>
      <c r="HXC29" s="52"/>
      <c r="HXD29" s="52"/>
      <c r="HXE29" s="52"/>
      <c r="HXF29" s="52"/>
      <c r="HXG29" s="52"/>
      <c r="HXH29" s="52"/>
      <c r="HXI29" s="52"/>
      <c r="HXJ29" s="52"/>
      <c r="HXK29" s="52"/>
      <c r="HXL29" s="52"/>
      <c r="HXM29" s="52"/>
      <c r="HXN29" s="52"/>
      <c r="HXO29" s="52"/>
      <c r="HXP29" s="52"/>
      <c r="HXQ29" s="52"/>
      <c r="HXR29" s="52"/>
      <c r="HXS29" s="52"/>
      <c r="HXT29" s="52"/>
      <c r="HXU29" s="52"/>
      <c r="HXV29" s="52"/>
      <c r="HXW29" s="52"/>
      <c r="HXX29" s="52"/>
      <c r="HXY29" s="52"/>
      <c r="HXZ29" s="52"/>
      <c r="HYA29" s="52"/>
      <c r="HYB29" s="52"/>
      <c r="HYC29" s="52"/>
      <c r="HYD29" s="52"/>
      <c r="HYE29" s="52"/>
      <c r="HYF29" s="52"/>
      <c r="HYG29" s="52"/>
      <c r="HYH29" s="52"/>
      <c r="HYI29" s="52"/>
      <c r="HYJ29" s="52"/>
      <c r="HYK29" s="52"/>
      <c r="HYL29" s="52"/>
      <c r="HYM29" s="52"/>
      <c r="HYN29" s="52"/>
      <c r="HYO29" s="52"/>
      <c r="HYP29" s="52"/>
      <c r="HYQ29" s="52"/>
      <c r="HYR29" s="52"/>
      <c r="HYS29" s="52"/>
      <c r="HYT29" s="52"/>
      <c r="HYU29" s="52"/>
      <c r="HYV29" s="52"/>
      <c r="HYW29" s="52"/>
      <c r="HYX29" s="52"/>
      <c r="HYY29" s="52"/>
      <c r="HYZ29" s="52"/>
      <c r="HZA29" s="52"/>
      <c r="HZB29" s="52"/>
      <c r="HZC29" s="52"/>
      <c r="HZD29" s="52"/>
      <c r="HZE29" s="52"/>
      <c r="HZF29" s="52"/>
      <c r="HZG29" s="52"/>
      <c r="HZH29" s="52"/>
      <c r="HZI29" s="52"/>
      <c r="HZJ29" s="52"/>
      <c r="HZK29" s="52"/>
      <c r="HZL29" s="52"/>
      <c r="HZM29" s="52"/>
      <c r="HZN29" s="52"/>
      <c r="HZO29" s="52"/>
      <c r="HZP29" s="52"/>
      <c r="HZQ29" s="52"/>
      <c r="HZR29" s="52"/>
      <c r="HZS29" s="52"/>
      <c r="HZT29" s="52"/>
      <c r="HZU29" s="52"/>
      <c r="HZV29" s="52"/>
      <c r="HZW29" s="52"/>
      <c r="HZX29" s="52"/>
      <c r="HZY29" s="52"/>
      <c r="HZZ29" s="52"/>
      <c r="IAA29" s="52"/>
      <c r="IAB29" s="52"/>
      <c r="IAC29" s="52"/>
      <c r="IAD29" s="52"/>
      <c r="IAE29" s="52"/>
      <c r="IAF29" s="52"/>
      <c r="IAG29" s="52"/>
      <c r="IAH29" s="52"/>
      <c r="IAI29" s="52"/>
      <c r="IAJ29" s="52"/>
      <c r="IAK29" s="52"/>
      <c r="IAL29" s="52"/>
      <c r="IAM29" s="52"/>
      <c r="IAN29" s="52"/>
      <c r="IAO29" s="52"/>
      <c r="IAP29" s="52"/>
      <c r="IAQ29" s="52"/>
      <c r="IAR29" s="52"/>
      <c r="IAS29" s="52"/>
      <c r="IAT29" s="52"/>
      <c r="IAU29" s="52"/>
      <c r="IAV29" s="52"/>
      <c r="IAW29" s="52"/>
      <c r="IAX29" s="52"/>
      <c r="IAY29" s="52"/>
      <c r="IAZ29" s="52"/>
      <c r="IBA29" s="52"/>
      <c r="IBB29" s="52"/>
      <c r="IBC29" s="52"/>
      <c r="IBD29" s="52"/>
      <c r="IBE29" s="52"/>
      <c r="IBF29" s="52"/>
      <c r="IBG29" s="52"/>
      <c r="IBH29" s="52"/>
      <c r="IBI29" s="52"/>
      <c r="IBJ29" s="52"/>
      <c r="IBK29" s="52"/>
      <c r="IBL29" s="52"/>
      <c r="IBM29" s="52"/>
      <c r="IBN29" s="52"/>
      <c r="IBO29" s="52"/>
      <c r="IBP29" s="52"/>
      <c r="IBQ29" s="52"/>
      <c r="IBR29" s="52"/>
      <c r="IBS29" s="52"/>
      <c r="IBT29" s="52"/>
      <c r="IBU29" s="52"/>
      <c r="IBV29" s="52"/>
      <c r="IBW29" s="52"/>
      <c r="IBX29" s="52"/>
      <c r="IBY29" s="52"/>
      <c r="IBZ29" s="52"/>
      <c r="ICA29" s="52"/>
      <c r="ICB29" s="52"/>
      <c r="ICC29" s="52"/>
      <c r="ICD29" s="52"/>
      <c r="ICE29" s="52"/>
      <c r="ICF29" s="52"/>
      <c r="ICG29" s="52"/>
      <c r="ICH29" s="52"/>
      <c r="ICI29" s="52"/>
      <c r="ICJ29" s="52"/>
      <c r="ICK29" s="52"/>
      <c r="ICL29" s="52"/>
      <c r="ICM29" s="52"/>
      <c r="ICN29" s="52"/>
      <c r="ICO29" s="52"/>
      <c r="ICP29" s="52"/>
      <c r="ICQ29" s="52"/>
      <c r="ICR29" s="52"/>
      <c r="ICS29" s="52"/>
      <c r="ICT29" s="52"/>
      <c r="ICU29" s="52"/>
      <c r="ICV29" s="52"/>
      <c r="ICW29" s="52"/>
      <c r="ICX29" s="52"/>
      <c r="ICY29" s="52"/>
      <c r="ICZ29" s="52"/>
      <c r="IDA29" s="52"/>
      <c r="IDB29" s="52"/>
      <c r="IDC29" s="52"/>
      <c r="IDD29" s="52"/>
      <c r="IDE29" s="52"/>
      <c r="IDF29" s="52"/>
      <c r="IDG29" s="52"/>
      <c r="IDH29" s="52"/>
      <c r="IDI29" s="52"/>
      <c r="IDJ29" s="52"/>
      <c r="IDK29" s="52"/>
      <c r="IDL29" s="52"/>
      <c r="IDM29" s="52"/>
      <c r="IDN29" s="52"/>
      <c r="IDO29" s="52"/>
      <c r="IDP29" s="52"/>
      <c r="IDQ29" s="52"/>
      <c r="IDR29" s="52"/>
      <c r="IDS29" s="52"/>
      <c r="IDT29" s="52"/>
      <c r="IDU29" s="52"/>
      <c r="IDV29" s="52"/>
      <c r="IDW29" s="52"/>
      <c r="IDX29" s="52"/>
      <c r="IDY29" s="52"/>
      <c r="IDZ29" s="52"/>
      <c r="IEA29" s="52"/>
      <c r="IEB29" s="52"/>
      <c r="IEC29" s="52"/>
      <c r="IED29" s="52"/>
      <c r="IEE29" s="52"/>
      <c r="IEF29" s="52"/>
      <c r="IEG29" s="52"/>
      <c r="IEH29" s="52"/>
      <c r="IEI29" s="52"/>
      <c r="IEJ29" s="52"/>
      <c r="IEK29" s="52"/>
      <c r="IEL29" s="52"/>
      <c r="IEM29" s="52"/>
      <c r="IEN29" s="52"/>
      <c r="IEO29" s="52"/>
      <c r="IEP29" s="52"/>
      <c r="IEQ29" s="52"/>
      <c r="IER29" s="52"/>
      <c r="IES29" s="52"/>
      <c r="IET29" s="52"/>
      <c r="IEU29" s="52"/>
      <c r="IEV29" s="52"/>
      <c r="IEW29" s="52"/>
      <c r="IEX29" s="52"/>
      <c r="IEY29" s="52"/>
      <c r="IEZ29" s="52"/>
      <c r="IFA29" s="52"/>
      <c r="IFB29" s="52"/>
      <c r="IFC29" s="52"/>
      <c r="IFD29" s="52"/>
      <c r="IFE29" s="52"/>
      <c r="IFF29" s="52"/>
      <c r="IFG29" s="52"/>
      <c r="IFH29" s="52"/>
      <c r="IFI29" s="52"/>
      <c r="IFJ29" s="52"/>
      <c r="IFK29" s="52"/>
      <c r="IFL29" s="52"/>
      <c r="IFM29" s="52"/>
      <c r="IFN29" s="52"/>
      <c r="IFO29" s="52"/>
      <c r="IFP29" s="52"/>
      <c r="IFQ29" s="52"/>
      <c r="IFR29" s="52"/>
      <c r="IFS29" s="52"/>
      <c r="IFT29" s="52"/>
      <c r="IFU29" s="52"/>
      <c r="IFV29" s="52"/>
      <c r="IFW29" s="52"/>
      <c r="IFX29" s="52"/>
      <c r="IFY29" s="52"/>
      <c r="IFZ29" s="52"/>
      <c r="IGA29" s="52"/>
      <c r="IGB29" s="52"/>
      <c r="IGC29" s="52"/>
      <c r="IGD29" s="52"/>
      <c r="IGE29" s="52"/>
      <c r="IGF29" s="52"/>
      <c r="IGG29" s="52"/>
      <c r="IGH29" s="52"/>
      <c r="IGI29" s="52"/>
      <c r="IGJ29" s="52"/>
      <c r="IGK29" s="52"/>
      <c r="IGL29" s="52"/>
      <c r="IGM29" s="52"/>
      <c r="IGN29" s="52"/>
      <c r="IGO29" s="52"/>
      <c r="IGP29" s="52"/>
      <c r="IGQ29" s="52"/>
      <c r="IGR29" s="52"/>
      <c r="IGS29" s="52"/>
      <c r="IGT29" s="52"/>
      <c r="IGU29" s="52"/>
      <c r="IGV29" s="52"/>
      <c r="IGW29" s="52"/>
      <c r="IGX29" s="52"/>
      <c r="IGY29" s="52"/>
      <c r="IGZ29" s="52"/>
      <c r="IHA29" s="52"/>
      <c r="IHB29" s="52"/>
      <c r="IHC29" s="52"/>
      <c r="IHD29" s="52"/>
      <c r="IHE29" s="52"/>
      <c r="IHF29" s="52"/>
      <c r="IHG29" s="52"/>
      <c r="IHH29" s="52"/>
      <c r="IHI29" s="52"/>
      <c r="IHJ29" s="52"/>
      <c r="IHK29" s="52"/>
      <c r="IHL29" s="52"/>
      <c r="IHM29" s="52"/>
      <c r="IHN29" s="52"/>
      <c r="IHO29" s="52"/>
      <c r="IHP29" s="52"/>
      <c r="IHQ29" s="52"/>
      <c r="IHR29" s="52"/>
      <c r="IHS29" s="52"/>
      <c r="IHT29" s="52"/>
      <c r="IHU29" s="52"/>
      <c r="IHV29" s="52"/>
      <c r="IHW29" s="52"/>
      <c r="IHX29" s="52"/>
      <c r="IHY29" s="52"/>
      <c r="IHZ29" s="52"/>
      <c r="IIA29" s="52"/>
      <c r="IIB29" s="52"/>
      <c r="IIC29" s="52"/>
      <c r="IID29" s="52"/>
      <c r="IIE29" s="52"/>
      <c r="IIF29" s="52"/>
      <c r="IIG29" s="52"/>
      <c r="IIH29" s="52"/>
      <c r="III29" s="52"/>
      <c r="IIJ29" s="52"/>
      <c r="IIK29" s="52"/>
      <c r="IIL29" s="52"/>
      <c r="IIM29" s="52"/>
      <c r="IIN29" s="52"/>
      <c r="IIO29" s="52"/>
      <c r="IIP29" s="52"/>
      <c r="IIQ29" s="52"/>
      <c r="IIR29" s="52"/>
      <c r="IIS29" s="52"/>
      <c r="IIT29" s="52"/>
      <c r="IIU29" s="52"/>
      <c r="IIV29" s="52"/>
      <c r="IIW29" s="52"/>
      <c r="IIX29" s="52"/>
      <c r="IIY29" s="52"/>
      <c r="IIZ29" s="52"/>
      <c r="IJA29" s="52"/>
      <c r="IJB29" s="52"/>
      <c r="IJC29" s="52"/>
      <c r="IJD29" s="52"/>
      <c r="IJE29" s="52"/>
      <c r="IJF29" s="52"/>
      <c r="IJG29" s="52"/>
      <c r="IJH29" s="52"/>
      <c r="IJI29" s="52"/>
      <c r="IJJ29" s="52"/>
      <c r="IJK29" s="52"/>
      <c r="IJL29" s="52"/>
      <c r="IJM29" s="52"/>
      <c r="IJN29" s="52"/>
      <c r="IJO29" s="52"/>
      <c r="IJP29" s="52"/>
      <c r="IJQ29" s="52"/>
      <c r="IJR29" s="52"/>
      <c r="IJS29" s="52"/>
      <c r="IJT29" s="52"/>
      <c r="IJU29" s="52"/>
      <c r="IJV29" s="52"/>
      <c r="IJW29" s="52"/>
      <c r="IJX29" s="52"/>
      <c r="IJY29" s="52"/>
      <c r="IJZ29" s="52"/>
      <c r="IKA29" s="52"/>
      <c r="IKB29" s="52"/>
      <c r="IKC29" s="52"/>
      <c r="IKD29" s="52"/>
      <c r="IKE29" s="52"/>
      <c r="IKF29" s="52"/>
      <c r="IKG29" s="52"/>
      <c r="IKH29" s="52"/>
      <c r="IKI29" s="52"/>
      <c r="IKJ29" s="52"/>
      <c r="IKK29" s="52"/>
      <c r="IKL29" s="52"/>
      <c r="IKM29" s="52"/>
      <c r="IKN29" s="52"/>
      <c r="IKO29" s="52"/>
      <c r="IKP29" s="52"/>
      <c r="IKQ29" s="52"/>
      <c r="IKR29" s="52"/>
      <c r="IKS29" s="52"/>
      <c r="IKT29" s="52"/>
      <c r="IKU29" s="52"/>
      <c r="IKV29" s="52"/>
      <c r="IKW29" s="52"/>
      <c r="IKX29" s="52"/>
      <c r="IKY29" s="52"/>
      <c r="IKZ29" s="52"/>
      <c r="ILA29" s="52"/>
      <c r="ILB29" s="52"/>
      <c r="ILC29" s="52"/>
      <c r="ILD29" s="52"/>
      <c r="ILE29" s="52"/>
      <c r="ILF29" s="52"/>
      <c r="ILG29" s="52"/>
      <c r="ILH29" s="52"/>
      <c r="ILI29" s="52"/>
      <c r="ILJ29" s="52"/>
      <c r="ILK29" s="52"/>
      <c r="ILL29" s="52"/>
      <c r="ILM29" s="52"/>
      <c r="ILN29" s="52"/>
      <c r="ILO29" s="52"/>
      <c r="ILP29" s="52"/>
      <c r="ILQ29" s="52"/>
      <c r="ILR29" s="52"/>
      <c r="ILS29" s="52"/>
      <c r="ILT29" s="52"/>
      <c r="ILU29" s="52"/>
      <c r="ILV29" s="52"/>
      <c r="ILW29" s="52"/>
      <c r="ILX29" s="52"/>
      <c r="ILY29" s="52"/>
      <c r="ILZ29" s="52"/>
      <c r="IMA29" s="52"/>
      <c r="IMB29" s="52"/>
      <c r="IMC29" s="52"/>
      <c r="IMD29" s="52"/>
      <c r="IME29" s="52"/>
      <c r="IMF29" s="52"/>
      <c r="IMG29" s="52"/>
      <c r="IMH29" s="52"/>
      <c r="IMI29" s="52"/>
      <c r="IMJ29" s="52"/>
      <c r="IMK29" s="52"/>
      <c r="IML29" s="52"/>
      <c r="IMM29" s="52"/>
      <c r="IMN29" s="52"/>
      <c r="IMO29" s="52"/>
      <c r="IMP29" s="52"/>
      <c r="IMQ29" s="52"/>
      <c r="IMR29" s="52"/>
      <c r="IMS29" s="52"/>
      <c r="IMT29" s="52"/>
      <c r="IMU29" s="52"/>
      <c r="IMV29" s="52"/>
      <c r="IMW29" s="52"/>
      <c r="IMX29" s="52"/>
      <c r="IMY29" s="52"/>
      <c r="IMZ29" s="52"/>
      <c r="INA29" s="52"/>
      <c r="INB29" s="52"/>
      <c r="INC29" s="52"/>
      <c r="IND29" s="52"/>
      <c r="INE29" s="52"/>
      <c r="INF29" s="52"/>
      <c r="ING29" s="52"/>
      <c r="INH29" s="52"/>
      <c r="INI29" s="52"/>
      <c r="INJ29" s="52"/>
      <c r="INK29" s="52"/>
      <c r="INL29" s="52"/>
      <c r="INM29" s="52"/>
      <c r="INN29" s="52"/>
      <c r="INO29" s="52"/>
      <c r="INP29" s="52"/>
      <c r="INQ29" s="52"/>
      <c r="INR29" s="52"/>
      <c r="INS29" s="52"/>
      <c r="INT29" s="52"/>
      <c r="INU29" s="52"/>
      <c r="INV29" s="52"/>
      <c r="INW29" s="52"/>
      <c r="INX29" s="52"/>
      <c r="INY29" s="52"/>
      <c r="INZ29" s="52"/>
      <c r="IOA29" s="52"/>
      <c r="IOB29" s="52"/>
      <c r="IOC29" s="52"/>
      <c r="IOD29" s="52"/>
      <c r="IOE29" s="52"/>
      <c r="IOF29" s="52"/>
      <c r="IOG29" s="52"/>
      <c r="IOH29" s="52"/>
      <c r="IOI29" s="52"/>
      <c r="IOJ29" s="52"/>
      <c r="IOK29" s="52"/>
      <c r="IOL29" s="52"/>
      <c r="IOM29" s="52"/>
      <c r="ION29" s="52"/>
      <c r="IOO29" s="52"/>
      <c r="IOP29" s="52"/>
      <c r="IOQ29" s="52"/>
      <c r="IOR29" s="52"/>
      <c r="IOS29" s="52"/>
      <c r="IOT29" s="52"/>
      <c r="IOU29" s="52"/>
      <c r="IOV29" s="52"/>
      <c r="IOW29" s="52"/>
      <c r="IOX29" s="52"/>
      <c r="IOY29" s="52"/>
      <c r="IOZ29" s="52"/>
      <c r="IPA29" s="52"/>
      <c r="IPB29" s="52"/>
      <c r="IPC29" s="52"/>
      <c r="IPD29" s="52"/>
      <c r="IPE29" s="52"/>
      <c r="IPF29" s="52"/>
      <c r="IPG29" s="52"/>
      <c r="IPH29" s="52"/>
      <c r="IPI29" s="52"/>
      <c r="IPJ29" s="52"/>
      <c r="IPK29" s="52"/>
      <c r="IPL29" s="52"/>
      <c r="IPM29" s="52"/>
      <c r="IPN29" s="52"/>
      <c r="IPO29" s="52"/>
      <c r="IPP29" s="52"/>
      <c r="IPQ29" s="52"/>
      <c r="IPR29" s="52"/>
      <c r="IPS29" s="52"/>
      <c r="IPT29" s="52"/>
      <c r="IPU29" s="52"/>
      <c r="IPV29" s="52"/>
      <c r="IPW29" s="52"/>
      <c r="IPX29" s="52"/>
      <c r="IPY29" s="52"/>
      <c r="IPZ29" s="52"/>
      <c r="IQA29" s="52"/>
      <c r="IQB29" s="52"/>
      <c r="IQC29" s="52"/>
      <c r="IQD29" s="52"/>
      <c r="IQE29" s="52"/>
      <c r="IQF29" s="52"/>
      <c r="IQG29" s="52"/>
      <c r="IQH29" s="52"/>
      <c r="IQI29" s="52"/>
      <c r="IQJ29" s="52"/>
      <c r="IQK29" s="52"/>
      <c r="IQL29" s="52"/>
      <c r="IQM29" s="52"/>
      <c r="IQN29" s="52"/>
      <c r="IQO29" s="52"/>
      <c r="IQP29" s="52"/>
      <c r="IQQ29" s="52"/>
      <c r="IQR29" s="52"/>
      <c r="IQS29" s="52"/>
      <c r="IQT29" s="52"/>
      <c r="IQU29" s="52"/>
      <c r="IQV29" s="52"/>
      <c r="IQW29" s="52"/>
      <c r="IQX29" s="52"/>
      <c r="IQY29" s="52"/>
      <c r="IQZ29" s="52"/>
      <c r="IRA29" s="52"/>
      <c r="IRB29" s="52"/>
      <c r="IRC29" s="52"/>
      <c r="IRD29" s="52"/>
      <c r="IRE29" s="52"/>
      <c r="IRF29" s="52"/>
      <c r="IRG29" s="52"/>
      <c r="IRH29" s="52"/>
      <c r="IRI29" s="52"/>
      <c r="IRJ29" s="52"/>
      <c r="IRK29" s="52"/>
      <c r="IRL29" s="52"/>
      <c r="IRM29" s="52"/>
      <c r="IRN29" s="52"/>
      <c r="IRO29" s="52"/>
      <c r="IRP29" s="52"/>
      <c r="IRQ29" s="52"/>
      <c r="IRR29" s="52"/>
      <c r="IRS29" s="52"/>
      <c r="IRT29" s="52"/>
      <c r="IRU29" s="52"/>
      <c r="IRV29" s="52"/>
      <c r="IRW29" s="52"/>
      <c r="IRX29" s="52"/>
      <c r="IRY29" s="52"/>
      <c r="IRZ29" s="52"/>
      <c r="ISA29" s="52"/>
      <c r="ISB29" s="52"/>
      <c r="ISC29" s="52"/>
      <c r="ISD29" s="52"/>
      <c r="ISE29" s="52"/>
      <c r="ISF29" s="52"/>
      <c r="ISG29" s="52"/>
      <c r="ISH29" s="52"/>
      <c r="ISI29" s="52"/>
      <c r="ISJ29" s="52"/>
      <c r="ISK29" s="52"/>
      <c r="ISL29" s="52"/>
      <c r="ISM29" s="52"/>
      <c r="ISN29" s="52"/>
      <c r="ISO29" s="52"/>
      <c r="ISP29" s="52"/>
      <c r="ISQ29" s="52"/>
      <c r="ISR29" s="52"/>
      <c r="ISS29" s="52"/>
      <c r="IST29" s="52"/>
      <c r="ISU29" s="52"/>
      <c r="ISV29" s="52"/>
      <c r="ISW29" s="52"/>
      <c r="ISX29" s="52"/>
      <c r="ISY29" s="52"/>
      <c r="ISZ29" s="52"/>
      <c r="ITA29" s="52"/>
      <c r="ITB29" s="52"/>
      <c r="ITC29" s="52"/>
      <c r="ITD29" s="52"/>
      <c r="ITE29" s="52"/>
      <c r="ITF29" s="52"/>
      <c r="ITG29" s="52"/>
      <c r="ITH29" s="52"/>
      <c r="ITI29" s="52"/>
      <c r="ITJ29" s="52"/>
      <c r="ITK29" s="52"/>
      <c r="ITL29" s="52"/>
      <c r="ITM29" s="52"/>
      <c r="ITN29" s="52"/>
      <c r="ITO29" s="52"/>
      <c r="ITP29" s="52"/>
      <c r="ITQ29" s="52"/>
      <c r="ITR29" s="52"/>
      <c r="ITS29" s="52"/>
      <c r="ITT29" s="52"/>
      <c r="ITU29" s="52"/>
      <c r="ITV29" s="52"/>
      <c r="ITW29" s="52"/>
      <c r="ITX29" s="52"/>
      <c r="ITY29" s="52"/>
      <c r="ITZ29" s="52"/>
      <c r="IUA29" s="52"/>
      <c r="IUB29" s="52"/>
      <c r="IUC29" s="52"/>
      <c r="IUD29" s="52"/>
      <c r="IUE29" s="52"/>
      <c r="IUF29" s="52"/>
      <c r="IUG29" s="52"/>
      <c r="IUH29" s="52"/>
      <c r="IUI29" s="52"/>
      <c r="IUJ29" s="52"/>
      <c r="IUK29" s="52"/>
      <c r="IUL29" s="52"/>
      <c r="IUM29" s="52"/>
      <c r="IUN29" s="52"/>
      <c r="IUO29" s="52"/>
      <c r="IUP29" s="52"/>
      <c r="IUQ29" s="52"/>
      <c r="IUR29" s="52"/>
      <c r="IUS29" s="52"/>
      <c r="IUT29" s="52"/>
      <c r="IUU29" s="52"/>
      <c r="IUV29" s="52"/>
      <c r="IUW29" s="52"/>
      <c r="IUX29" s="52"/>
      <c r="IUY29" s="52"/>
      <c r="IUZ29" s="52"/>
      <c r="IVA29" s="52"/>
      <c r="IVB29" s="52"/>
      <c r="IVC29" s="52"/>
      <c r="IVD29" s="52"/>
      <c r="IVE29" s="52"/>
      <c r="IVF29" s="52"/>
      <c r="IVG29" s="52"/>
      <c r="IVH29" s="52"/>
      <c r="IVI29" s="52"/>
      <c r="IVJ29" s="52"/>
      <c r="IVK29" s="52"/>
      <c r="IVL29" s="52"/>
      <c r="IVM29" s="52"/>
      <c r="IVN29" s="52"/>
      <c r="IVO29" s="52"/>
      <c r="IVP29" s="52"/>
      <c r="IVQ29" s="52"/>
      <c r="IVR29" s="52"/>
      <c r="IVS29" s="52"/>
      <c r="IVT29" s="52"/>
      <c r="IVU29" s="52"/>
      <c r="IVV29" s="52"/>
      <c r="IVW29" s="52"/>
      <c r="IVX29" s="52"/>
      <c r="IVY29" s="52"/>
      <c r="IVZ29" s="52"/>
      <c r="IWA29" s="52"/>
      <c r="IWB29" s="52"/>
      <c r="IWC29" s="52"/>
      <c r="IWD29" s="52"/>
      <c r="IWE29" s="52"/>
      <c r="IWF29" s="52"/>
      <c r="IWG29" s="52"/>
      <c r="IWH29" s="52"/>
      <c r="IWI29" s="52"/>
      <c r="IWJ29" s="52"/>
      <c r="IWK29" s="52"/>
      <c r="IWL29" s="52"/>
      <c r="IWM29" s="52"/>
      <c r="IWN29" s="52"/>
      <c r="IWO29" s="52"/>
      <c r="IWP29" s="52"/>
      <c r="IWQ29" s="52"/>
      <c r="IWR29" s="52"/>
      <c r="IWS29" s="52"/>
      <c r="IWT29" s="52"/>
      <c r="IWU29" s="52"/>
      <c r="IWV29" s="52"/>
      <c r="IWW29" s="52"/>
      <c r="IWX29" s="52"/>
      <c r="IWY29" s="52"/>
      <c r="IWZ29" s="52"/>
      <c r="IXA29" s="52"/>
      <c r="IXB29" s="52"/>
      <c r="IXC29" s="52"/>
      <c r="IXD29" s="52"/>
      <c r="IXE29" s="52"/>
      <c r="IXF29" s="52"/>
      <c r="IXG29" s="52"/>
      <c r="IXH29" s="52"/>
      <c r="IXI29" s="52"/>
      <c r="IXJ29" s="52"/>
      <c r="IXK29" s="52"/>
      <c r="IXL29" s="52"/>
      <c r="IXM29" s="52"/>
      <c r="IXN29" s="52"/>
      <c r="IXO29" s="52"/>
      <c r="IXP29" s="52"/>
      <c r="IXQ29" s="52"/>
      <c r="IXR29" s="52"/>
      <c r="IXS29" s="52"/>
      <c r="IXT29" s="52"/>
      <c r="IXU29" s="52"/>
      <c r="IXV29" s="52"/>
      <c r="IXW29" s="52"/>
      <c r="IXX29" s="52"/>
      <c r="IXY29" s="52"/>
      <c r="IXZ29" s="52"/>
      <c r="IYA29" s="52"/>
      <c r="IYB29" s="52"/>
      <c r="IYC29" s="52"/>
      <c r="IYD29" s="52"/>
      <c r="IYE29" s="52"/>
      <c r="IYF29" s="52"/>
      <c r="IYG29" s="52"/>
      <c r="IYH29" s="52"/>
      <c r="IYI29" s="52"/>
      <c r="IYJ29" s="52"/>
      <c r="IYK29" s="52"/>
      <c r="IYL29" s="52"/>
      <c r="IYM29" s="52"/>
      <c r="IYN29" s="52"/>
      <c r="IYO29" s="52"/>
      <c r="IYP29" s="52"/>
      <c r="IYQ29" s="52"/>
      <c r="IYR29" s="52"/>
      <c r="IYS29" s="52"/>
      <c r="IYT29" s="52"/>
      <c r="IYU29" s="52"/>
      <c r="IYV29" s="52"/>
      <c r="IYW29" s="52"/>
      <c r="IYX29" s="52"/>
      <c r="IYY29" s="52"/>
      <c r="IYZ29" s="52"/>
      <c r="IZA29" s="52"/>
      <c r="IZB29" s="52"/>
      <c r="IZC29" s="52"/>
      <c r="IZD29" s="52"/>
      <c r="IZE29" s="52"/>
      <c r="IZF29" s="52"/>
      <c r="IZG29" s="52"/>
      <c r="IZH29" s="52"/>
      <c r="IZI29" s="52"/>
      <c r="IZJ29" s="52"/>
      <c r="IZK29" s="52"/>
      <c r="IZL29" s="52"/>
      <c r="IZM29" s="52"/>
      <c r="IZN29" s="52"/>
      <c r="IZO29" s="52"/>
      <c r="IZP29" s="52"/>
      <c r="IZQ29" s="52"/>
      <c r="IZR29" s="52"/>
      <c r="IZS29" s="52"/>
      <c r="IZT29" s="52"/>
      <c r="IZU29" s="52"/>
      <c r="IZV29" s="52"/>
      <c r="IZW29" s="52"/>
      <c r="IZX29" s="52"/>
      <c r="IZY29" s="52"/>
      <c r="IZZ29" s="52"/>
      <c r="JAA29" s="52"/>
      <c r="JAB29" s="52"/>
      <c r="JAC29" s="52"/>
      <c r="JAD29" s="52"/>
      <c r="JAE29" s="52"/>
      <c r="JAF29" s="52"/>
      <c r="JAG29" s="52"/>
      <c r="JAH29" s="52"/>
      <c r="JAI29" s="52"/>
      <c r="JAJ29" s="52"/>
      <c r="JAK29" s="52"/>
      <c r="JAL29" s="52"/>
      <c r="JAM29" s="52"/>
      <c r="JAN29" s="52"/>
      <c r="JAO29" s="52"/>
      <c r="JAP29" s="52"/>
      <c r="JAQ29" s="52"/>
      <c r="JAR29" s="52"/>
      <c r="JAS29" s="52"/>
      <c r="JAT29" s="52"/>
      <c r="JAU29" s="52"/>
      <c r="JAV29" s="52"/>
      <c r="JAW29" s="52"/>
      <c r="JAX29" s="52"/>
      <c r="JAY29" s="52"/>
      <c r="JAZ29" s="52"/>
      <c r="JBA29" s="52"/>
      <c r="JBB29" s="52"/>
      <c r="JBC29" s="52"/>
      <c r="JBD29" s="52"/>
      <c r="JBE29" s="52"/>
      <c r="JBF29" s="52"/>
      <c r="JBG29" s="52"/>
      <c r="JBH29" s="52"/>
      <c r="JBI29" s="52"/>
      <c r="JBJ29" s="52"/>
      <c r="JBK29" s="52"/>
      <c r="JBL29" s="52"/>
      <c r="JBM29" s="52"/>
      <c r="JBN29" s="52"/>
      <c r="JBO29" s="52"/>
      <c r="JBP29" s="52"/>
      <c r="JBQ29" s="52"/>
      <c r="JBR29" s="52"/>
      <c r="JBS29" s="52"/>
      <c r="JBT29" s="52"/>
      <c r="JBU29" s="52"/>
      <c r="JBV29" s="52"/>
      <c r="JBW29" s="52"/>
      <c r="JBX29" s="52"/>
      <c r="JBY29" s="52"/>
      <c r="JBZ29" s="52"/>
      <c r="JCA29" s="52"/>
      <c r="JCB29" s="52"/>
      <c r="JCC29" s="52"/>
      <c r="JCD29" s="52"/>
      <c r="JCE29" s="52"/>
      <c r="JCF29" s="52"/>
      <c r="JCG29" s="52"/>
      <c r="JCH29" s="52"/>
      <c r="JCI29" s="52"/>
      <c r="JCJ29" s="52"/>
      <c r="JCK29" s="52"/>
      <c r="JCL29" s="52"/>
      <c r="JCM29" s="52"/>
      <c r="JCN29" s="52"/>
      <c r="JCO29" s="52"/>
      <c r="JCP29" s="52"/>
      <c r="JCQ29" s="52"/>
      <c r="JCR29" s="52"/>
      <c r="JCS29" s="52"/>
      <c r="JCT29" s="52"/>
      <c r="JCU29" s="52"/>
      <c r="JCV29" s="52"/>
      <c r="JCW29" s="52"/>
      <c r="JCX29" s="52"/>
      <c r="JCY29" s="52"/>
      <c r="JCZ29" s="52"/>
      <c r="JDA29" s="52"/>
      <c r="JDB29" s="52"/>
      <c r="JDC29" s="52"/>
      <c r="JDD29" s="52"/>
      <c r="JDE29" s="52"/>
      <c r="JDF29" s="52"/>
      <c r="JDG29" s="52"/>
      <c r="JDH29" s="52"/>
      <c r="JDI29" s="52"/>
      <c r="JDJ29" s="52"/>
      <c r="JDK29" s="52"/>
      <c r="JDL29" s="52"/>
      <c r="JDM29" s="52"/>
      <c r="JDN29" s="52"/>
      <c r="JDO29" s="52"/>
      <c r="JDP29" s="52"/>
      <c r="JDQ29" s="52"/>
      <c r="JDR29" s="52"/>
      <c r="JDS29" s="52"/>
      <c r="JDT29" s="52"/>
      <c r="JDU29" s="52"/>
      <c r="JDV29" s="52"/>
      <c r="JDW29" s="52"/>
      <c r="JDX29" s="52"/>
      <c r="JDY29" s="52"/>
      <c r="JDZ29" s="52"/>
      <c r="JEA29" s="52"/>
      <c r="JEB29" s="52"/>
      <c r="JEC29" s="52"/>
      <c r="JED29" s="52"/>
      <c r="JEE29" s="52"/>
      <c r="JEF29" s="52"/>
      <c r="JEG29" s="52"/>
      <c r="JEH29" s="52"/>
      <c r="JEI29" s="52"/>
      <c r="JEJ29" s="52"/>
      <c r="JEK29" s="52"/>
      <c r="JEL29" s="52"/>
      <c r="JEM29" s="52"/>
      <c r="JEN29" s="52"/>
      <c r="JEO29" s="52"/>
      <c r="JEP29" s="52"/>
      <c r="JEQ29" s="52"/>
      <c r="JER29" s="52"/>
      <c r="JES29" s="52"/>
      <c r="JET29" s="52"/>
      <c r="JEU29" s="52"/>
      <c r="JEV29" s="52"/>
      <c r="JEW29" s="52"/>
      <c r="JEX29" s="52"/>
      <c r="JEY29" s="52"/>
      <c r="JEZ29" s="52"/>
      <c r="JFA29" s="52"/>
      <c r="JFB29" s="52"/>
      <c r="JFC29" s="52"/>
      <c r="JFD29" s="52"/>
      <c r="JFE29" s="52"/>
      <c r="JFF29" s="52"/>
      <c r="JFG29" s="52"/>
      <c r="JFH29" s="52"/>
      <c r="JFI29" s="52"/>
      <c r="JFJ29" s="52"/>
      <c r="JFK29" s="52"/>
      <c r="JFL29" s="52"/>
      <c r="JFM29" s="52"/>
      <c r="JFN29" s="52"/>
      <c r="JFO29" s="52"/>
      <c r="JFP29" s="52"/>
      <c r="JFQ29" s="52"/>
      <c r="JFR29" s="52"/>
      <c r="JFS29" s="52"/>
      <c r="JFT29" s="52"/>
      <c r="JFU29" s="52"/>
      <c r="JFV29" s="52"/>
      <c r="JFW29" s="52"/>
      <c r="JFX29" s="52"/>
      <c r="JFY29" s="52"/>
      <c r="JFZ29" s="52"/>
      <c r="JGA29" s="52"/>
      <c r="JGB29" s="52"/>
      <c r="JGC29" s="52"/>
      <c r="JGD29" s="52"/>
      <c r="JGE29" s="52"/>
      <c r="JGF29" s="52"/>
      <c r="JGG29" s="52"/>
      <c r="JGH29" s="52"/>
      <c r="JGI29" s="52"/>
      <c r="JGJ29" s="52"/>
      <c r="JGK29" s="52"/>
      <c r="JGL29" s="52"/>
      <c r="JGM29" s="52"/>
      <c r="JGN29" s="52"/>
      <c r="JGO29" s="52"/>
      <c r="JGP29" s="52"/>
      <c r="JGQ29" s="52"/>
      <c r="JGR29" s="52"/>
      <c r="JGS29" s="52"/>
      <c r="JGT29" s="52"/>
      <c r="JGU29" s="52"/>
      <c r="JGV29" s="52"/>
      <c r="JGW29" s="52"/>
      <c r="JGX29" s="52"/>
      <c r="JGY29" s="52"/>
      <c r="JGZ29" s="52"/>
      <c r="JHA29" s="52"/>
      <c r="JHB29" s="52"/>
      <c r="JHC29" s="52"/>
      <c r="JHD29" s="52"/>
      <c r="JHE29" s="52"/>
      <c r="JHF29" s="52"/>
      <c r="JHG29" s="52"/>
      <c r="JHH29" s="52"/>
      <c r="JHI29" s="52"/>
      <c r="JHJ29" s="52"/>
      <c r="JHK29" s="52"/>
      <c r="JHL29" s="52"/>
      <c r="JHM29" s="52"/>
      <c r="JHN29" s="52"/>
      <c r="JHO29" s="52"/>
      <c r="JHP29" s="52"/>
      <c r="JHQ29" s="52"/>
      <c r="JHR29" s="52"/>
      <c r="JHS29" s="52"/>
      <c r="JHT29" s="52"/>
      <c r="JHU29" s="52"/>
      <c r="JHV29" s="52"/>
      <c r="JHW29" s="52"/>
      <c r="JHX29" s="52"/>
      <c r="JHY29" s="52"/>
      <c r="JHZ29" s="52"/>
      <c r="JIA29" s="52"/>
      <c r="JIB29" s="52"/>
      <c r="JIC29" s="52"/>
      <c r="JID29" s="52"/>
      <c r="JIE29" s="52"/>
      <c r="JIF29" s="52"/>
      <c r="JIG29" s="52"/>
      <c r="JIH29" s="52"/>
      <c r="JII29" s="52"/>
      <c r="JIJ29" s="52"/>
      <c r="JIK29" s="52"/>
      <c r="JIL29" s="52"/>
      <c r="JIM29" s="52"/>
      <c r="JIN29" s="52"/>
      <c r="JIO29" s="52"/>
      <c r="JIP29" s="52"/>
      <c r="JIQ29" s="52"/>
      <c r="JIR29" s="52"/>
      <c r="JIS29" s="52"/>
      <c r="JIT29" s="52"/>
      <c r="JIU29" s="52"/>
      <c r="JIV29" s="52"/>
      <c r="JIW29" s="52"/>
      <c r="JIX29" s="52"/>
      <c r="JIY29" s="52"/>
      <c r="JIZ29" s="52"/>
      <c r="JJA29" s="52"/>
      <c r="JJB29" s="52"/>
      <c r="JJC29" s="52"/>
      <c r="JJD29" s="52"/>
      <c r="JJE29" s="52"/>
      <c r="JJF29" s="52"/>
      <c r="JJG29" s="52"/>
      <c r="JJH29" s="52"/>
      <c r="JJI29" s="52"/>
      <c r="JJJ29" s="52"/>
      <c r="JJK29" s="52"/>
      <c r="JJL29" s="52"/>
      <c r="JJM29" s="52"/>
      <c r="JJN29" s="52"/>
      <c r="JJO29" s="52"/>
      <c r="JJP29" s="52"/>
      <c r="JJQ29" s="52"/>
      <c r="JJR29" s="52"/>
      <c r="JJS29" s="52"/>
      <c r="JJT29" s="52"/>
      <c r="JJU29" s="52"/>
      <c r="JJV29" s="52"/>
      <c r="JJW29" s="52"/>
      <c r="JJX29" s="52"/>
      <c r="JJY29" s="52"/>
      <c r="JJZ29" s="52"/>
      <c r="JKA29" s="52"/>
      <c r="JKB29" s="52"/>
      <c r="JKC29" s="52"/>
      <c r="JKD29" s="52"/>
      <c r="JKE29" s="52"/>
      <c r="JKF29" s="52"/>
      <c r="JKG29" s="52"/>
      <c r="JKH29" s="52"/>
      <c r="JKI29" s="52"/>
      <c r="JKJ29" s="52"/>
      <c r="JKK29" s="52"/>
      <c r="JKL29" s="52"/>
      <c r="JKM29" s="52"/>
      <c r="JKN29" s="52"/>
      <c r="JKO29" s="52"/>
      <c r="JKP29" s="52"/>
      <c r="JKQ29" s="52"/>
      <c r="JKR29" s="52"/>
      <c r="JKS29" s="52"/>
      <c r="JKT29" s="52"/>
      <c r="JKU29" s="52"/>
      <c r="JKV29" s="52"/>
      <c r="JKW29" s="52"/>
      <c r="JKX29" s="52"/>
      <c r="JKY29" s="52"/>
      <c r="JKZ29" s="52"/>
      <c r="JLA29" s="52"/>
      <c r="JLB29" s="52"/>
      <c r="JLC29" s="52"/>
      <c r="JLD29" s="52"/>
      <c r="JLE29" s="52"/>
      <c r="JLF29" s="52"/>
      <c r="JLG29" s="52"/>
      <c r="JLH29" s="52"/>
      <c r="JLI29" s="52"/>
      <c r="JLJ29" s="52"/>
      <c r="JLK29" s="52"/>
      <c r="JLL29" s="52"/>
      <c r="JLM29" s="52"/>
      <c r="JLN29" s="52"/>
      <c r="JLO29" s="52"/>
      <c r="JLP29" s="52"/>
      <c r="JLQ29" s="52"/>
      <c r="JLR29" s="52"/>
      <c r="JLS29" s="52"/>
      <c r="JLT29" s="52"/>
      <c r="JLU29" s="52"/>
      <c r="JLV29" s="52"/>
      <c r="JLW29" s="52"/>
      <c r="JLX29" s="52"/>
      <c r="JLY29" s="52"/>
      <c r="JLZ29" s="52"/>
      <c r="JMA29" s="52"/>
      <c r="JMB29" s="52"/>
      <c r="JMC29" s="52"/>
      <c r="JMD29" s="52"/>
      <c r="JME29" s="52"/>
      <c r="JMF29" s="52"/>
      <c r="JMG29" s="52"/>
      <c r="JMH29" s="52"/>
      <c r="JMI29" s="52"/>
      <c r="JMJ29" s="52"/>
      <c r="JMK29" s="52"/>
      <c r="JML29" s="52"/>
      <c r="JMM29" s="52"/>
      <c r="JMN29" s="52"/>
      <c r="JMO29" s="52"/>
      <c r="JMP29" s="52"/>
      <c r="JMQ29" s="52"/>
      <c r="JMR29" s="52"/>
      <c r="JMS29" s="52"/>
      <c r="JMT29" s="52"/>
      <c r="JMU29" s="52"/>
      <c r="JMV29" s="52"/>
      <c r="JMW29" s="52"/>
      <c r="JMX29" s="52"/>
      <c r="JMY29" s="52"/>
      <c r="JMZ29" s="52"/>
      <c r="JNA29" s="52"/>
      <c r="JNB29" s="52"/>
      <c r="JNC29" s="52"/>
      <c r="JND29" s="52"/>
      <c r="JNE29" s="52"/>
      <c r="JNF29" s="52"/>
      <c r="JNG29" s="52"/>
      <c r="JNH29" s="52"/>
      <c r="JNI29" s="52"/>
      <c r="JNJ29" s="52"/>
      <c r="JNK29" s="52"/>
      <c r="JNL29" s="52"/>
      <c r="JNM29" s="52"/>
      <c r="JNN29" s="52"/>
      <c r="JNO29" s="52"/>
      <c r="JNP29" s="52"/>
      <c r="JNQ29" s="52"/>
      <c r="JNR29" s="52"/>
      <c r="JNS29" s="52"/>
      <c r="JNT29" s="52"/>
      <c r="JNU29" s="52"/>
      <c r="JNV29" s="52"/>
      <c r="JNW29" s="52"/>
      <c r="JNX29" s="52"/>
      <c r="JNY29" s="52"/>
      <c r="JNZ29" s="52"/>
      <c r="JOA29" s="52"/>
      <c r="JOB29" s="52"/>
      <c r="JOC29" s="52"/>
      <c r="JOD29" s="52"/>
      <c r="JOE29" s="52"/>
      <c r="JOF29" s="52"/>
      <c r="JOG29" s="52"/>
      <c r="JOH29" s="52"/>
      <c r="JOI29" s="52"/>
      <c r="JOJ29" s="52"/>
      <c r="JOK29" s="52"/>
      <c r="JOL29" s="52"/>
      <c r="JOM29" s="52"/>
      <c r="JON29" s="52"/>
      <c r="JOO29" s="52"/>
      <c r="JOP29" s="52"/>
      <c r="JOQ29" s="52"/>
      <c r="JOR29" s="52"/>
      <c r="JOS29" s="52"/>
      <c r="JOT29" s="52"/>
      <c r="JOU29" s="52"/>
      <c r="JOV29" s="52"/>
      <c r="JOW29" s="52"/>
      <c r="JOX29" s="52"/>
      <c r="JOY29" s="52"/>
      <c r="JOZ29" s="52"/>
      <c r="JPA29" s="52"/>
      <c r="JPB29" s="52"/>
      <c r="JPC29" s="52"/>
      <c r="JPD29" s="52"/>
      <c r="JPE29" s="52"/>
      <c r="JPF29" s="52"/>
      <c r="JPG29" s="52"/>
      <c r="JPH29" s="52"/>
      <c r="JPI29" s="52"/>
      <c r="JPJ29" s="52"/>
      <c r="JPK29" s="52"/>
      <c r="JPL29" s="52"/>
      <c r="JPM29" s="52"/>
      <c r="JPN29" s="52"/>
      <c r="JPO29" s="52"/>
      <c r="JPP29" s="52"/>
      <c r="JPQ29" s="52"/>
      <c r="JPR29" s="52"/>
      <c r="JPS29" s="52"/>
      <c r="JPT29" s="52"/>
      <c r="JPU29" s="52"/>
      <c r="JPV29" s="52"/>
      <c r="JPW29" s="52"/>
      <c r="JPX29" s="52"/>
      <c r="JPY29" s="52"/>
      <c r="JPZ29" s="52"/>
      <c r="JQA29" s="52"/>
      <c r="JQB29" s="52"/>
      <c r="JQC29" s="52"/>
      <c r="JQD29" s="52"/>
      <c r="JQE29" s="52"/>
      <c r="JQF29" s="52"/>
      <c r="JQG29" s="52"/>
      <c r="JQH29" s="52"/>
      <c r="JQI29" s="52"/>
      <c r="JQJ29" s="52"/>
      <c r="JQK29" s="52"/>
      <c r="JQL29" s="52"/>
      <c r="JQM29" s="52"/>
      <c r="JQN29" s="52"/>
      <c r="JQO29" s="52"/>
      <c r="JQP29" s="52"/>
      <c r="JQQ29" s="52"/>
      <c r="JQR29" s="52"/>
      <c r="JQS29" s="52"/>
      <c r="JQT29" s="52"/>
      <c r="JQU29" s="52"/>
      <c r="JQV29" s="52"/>
      <c r="JQW29" s="52"/>
      <c r="JQX29" s="52"/>
      <c r="JQY29" s="52"/>
      <c r="JQZ29" s="52"/>
      <c r="JRA29" s="52"/>
      <c r="JRB29" s="52"/>
      <c r="JRC29" s="52"/>
      <c r="JRD29" s="52"/>
      <c r="JRE29" s="52"/>
      <c r="JRF29" s="52"/>
      <c r="JRG29" s="52"/>
      <c r="JRH29" s="52"/>
      <c r="JRI29" s="52"/>
      <c r="JRJ29" s="52"/>
      <c r="JRK29" s="52"/>
      <c r="JRL29" s="52"/>
      <c r="JRM29" s="52"/>
      <c r="JRN29" s="52"/>
      <c r="JRO29" s="52"/>
      <c r="JRP29" s="52"/>
      <c r="JRQ29" s="52"/>
      <c r="JRR29" s="52"/>
      <c r="JRS29" s="52"/>
      <c r="JRT29" s="52"/>
      <c r="JRU29" s="52"/>
      <c r="JRV29" s="52"/>
      <c r="JRW29" s="52"/>
      <c r="JRX29" s="52"/>
      <c r="JRY29" s="52"/>
      <c r="JRZ29" s="52"/>
      <c r="JSA29" s="52"/>
      <c r="JSB29" s="52"/>
      <c r="JSC29" s="52"/>
      <c r="JSD29" s="52"/>
      <c r="JSE29" s="52"/>
      <c r="JSF29" s="52"/>
      <c r="JSG29" s="52"/>
      <c r="JSH29" s="52"/>
      <c r="JSI29" s="52"/>
      <c r="JSJ29" s="52"/>
      <c r="JSK29" s="52"/>
      <c r="JSL29" s="52"/>
      <c r="JSM29" s="52"/>
      <c r="JSN29" s="52"/>
      <c r="JSO29" s="52"/>
      <c r="JSP29" s="52"/>
      <c r="JSQ29" s="52"/>
      <c r="JSR29" s="52"/>
      <c r="JSS29" s="52"/>
      <c r="JST29" s="52"/>
      <c r="JSU29" s="52"/>
      <c r="JSV29" s="52"/>
      <c r="JSW29" s="52"/>
      <c r="JSX29" s="52"/>
      <c r="JSY29" s="52"/>
      <c r="JSZ29" s="52"/>
      <c r="JTA29" s="52"/>
      <c r="JTB29" s="52"/>
      <c r="JTC29" s="52"/>
      <c r="JTD29" s="52"/>
      <c r="JTE29" s="52"/>
      <c r="JTF29" s="52"/>
      <c r="JTG29" s="52"/>
      <c r="JTH29" s="52"/>
      <c r="JTI29" s="52"/>
      <c r="JTJ29" s="52"/>
      <c r="JTK29" s="52"/>
      <c r="JTL29" s="52"/>
      <c r="JTM29" s="52"/>
      <c r="JTN29" s="52"/>
      <c r="JTO29" s="52"/>
      <c r="JTP29" s="52"/>
      <c r="JTQ29" s="52"/>
      <c r="JTR29" s="52"/>
      <c r="JTS29" s="52"/>
      <c r="JTT29" s="52"/>
      <c r="JTU29" s="52"/>
      <c r="JTV29" s="52"/>
      <c r="JTW29" s="52"/>
      <c r="JTX29" s="52"/>
      <c r="JTY29" s="52"/>
      <c r="JTZ29" s="52"/>
      <c r="JUA29" s="52"/>
      <c r="JUB29" s="52"/>
      <c r="JUC29" s="52"/>
      <c r="JUD29" s="52"/>
      <c r="JUE29" s="52"/>
      <c r="JUF29" s="52"/>
      <c r="JUG29" s="52"/>
      <c r="JUH29" s="52"/>
      <c r="JUI29" s="52"/>
      <c r="JUJ29" s="52"/>
      <c r="JUK29" s="52"/>
      <c r="JUL29" s="52"/>
      <c r="JUM29" s="52"/>
      <c r="JUN29" s="52"/>
      <c r="JUO29" s="52"/>
      <c r="JUP29" s="52"/>
      <c r="JUQ29" s="52"/>
      <c r="JUR29" s="52"/>
      <c r="JUS29" s="52"/>
      <c r="JUT29" s="52"/>
      <c r="JUU29" s="52"/>
      <c r="JUV29" s="52"/>
      <c r="JUW29" s="52"/>
      <c r="JUX29" s="52"/>
      <c r="JUY29" s="52"/>
      <c r="JUZ29" s="52"/>
      <c r="JVA29" s="52"/>
      <c r="JVB29" s="52"/>
      <c r="JVC29" s="52"/>
      <c r="JVD29" s="52"/>
      <c r="JVE29" s="52"/>
      <c r="JVF29" s="52"/>
      <c r="JVG29" s="52"/>
      <c r="JVH29" s="52"/>
      <c r="JVI29" s="52"/>
      <c r="JVJ29" s="52"/>
      <c r="JVK29" s="52"/>
      <c r="JVL29" s="52"/>
      <c r="JVM29" s="52"/>
      <c r="JVN29" s="52"/>
      <c r="JVO29" s="52"/>
      <c r="JVP29" s="52"/>
      <c r="JVQ29" s="52"/>
      <c r="JVR29" s="52"/>
      <c r="JVS29" s="52"/>
      <c r="JVT29" s="52"/>
      <c r="JVU29" s="52"/>
      <c r="JVV29" s="52"/>
      <c r="JVW29" s="52"/>
      <c r="JVX29" s="52"/>
      <c r="JVY29" s="52"/>
      <c r="JVZ29" s="52"/>
      <c r="JWA29" s="52"/>
      <c r="JWB29" s="52"/>
      <c r="JWC29" s="52"/>
      <c r="JWD29" s="52"/>
      <c r="JWE29" s="52"/>
      <c r="JWF29" s="52"/>
      <c r="JWG29" s="52"/>
      <c r="JWH29" s="52"/>
      <c r="JWI29" s="52"/>
      <c r="JWJ29" s="52"/>
      <c r="JWK29" s="52"/>
      <c r="JWL29" s="52"/>
      <c r="JWM29" s="52"/>
      <c r="JWN29" s="52"/>
      <c r="JWO29" s="52"/>
      <c r="JWP29" s="52"/>
      <c r="JWQ29" s="52"/>
      <c r="JWR29" s="52"/>
      <c r="JWS29" s="52"/>
      <c r="JWT29" s="52"/>
      <c r="JWU29" s="52"/>
      <c r="JWV29" s="52"/>
      <c r="JWW29" s="52"/>
      <c r="JWX29" s="52"/>
      <c r="JWY29" s="52"/>
      <c r="JWZ29" s="52"/>
      <c r="JXA29" s="52"/>
      <c r="JXB29" s="52"/>
      <c r="JXC29" s="52"/>
      <c r="JXD29" s="52"/>
      <c r="JXE29" s="52"/>
      <c r="JXF29" s="52"/>
      <c r="JXG29" s="52"/>
      <c r="JXH29" s="52"/>
      <c r="JXI29" s="52"/>
      <c r="JXJ29" s="52"/>
      <c r="JXK29" s="52"/>
      <c r="JXL29" s="52"/>
      <c r="JXM29" s="52"/>
      <c r="JXN29" s="52"/>
      <c r="JXO29" s="52"/>
      <c r="JXP29" s="52"/>
      <c r="JXQ29" s="52"/>
      <c r="JXR29" s="52"/>
      <c r="JXS29" s="52"/>
      <c r="JXT29" s="52"/>
      <c r="JXU29" s="52"/>
      <c r="JXV29" s="52"/>
      <c r="JXW29" s="52"/>
      <c r="JXX29" s="52"/>
      <c r="JXY29" s="52"/>
      <c r="JXZ29" s="52"/>
      <c r="JYA29" s="52"/>
      <c r="JYB29" s="52"/>
      <c r="JYC29" s="52"/>
      <c r="JYD29" s="52"/>
      <c r="JYE29" s="52"/>
      <c r="JYF29" s="52"/>
      <c r="JYG29" s="52"/>
      <c r="JYH29" s="52"/>
      <c r="JYI29" s="52"/>
      <c r="JYJ29" s="52"/>
      <c r="JYK29" s="52"/>
      <c r="JYL29" s="52"/>
      <c r="JYM29" s="52"/>
      <c r="JYN29" s="52"/>
      <c r="JYO29" s="52"/>
      <c r="JYP29" s="52"/>
      <c r="JYQ29" s="52"/>
      <c r="JYR29" s="52"/>
      <c r="JYS29" s="52"/>
      <c r="JYT29" s="52"/>
      <c r="JYU29" s="52"/>
      <c r="JYV29" s="52"/>
      <c r="JYW29" s="52"/>
      <c r="JYX29" s="52"/>
      <c r="JYY29" s="52"/>
      <c r="JYZ29" s="52"/>
      <c r="JZA29" s="52"/>
      <c r="JZB29" s="52"/>
      <c r="JZC29" s="52"/>
      <c r="JZD29" s="52"/>
      <c r="JZE29" s="52"/>
      <c r="JZF29" s="52"/>
      <c r="JZG29" s="52"/>
      <c r="JZH29" s="52"/>
      <c r="JZI29" s="52"/>
      <c r="JZJ29" s="52"/>
      <c r="JZK29" s="52"/>
      <c r="JZL29" s="52"/>
      <c r="JZM29" s="52"/>
      <c r="JZN29" s="52"/>
      <c r="JZO29" s="52"/>
      <c r="JZP29" s="52"/>
      <c r="JZQ29" s="52"/>
      <c r="JZR29" s="52"/>
      <c r="JZS29" s="52"/>
      <c r="JZT29" s="52"/>
      <c r="JZU29" s="52"/>
      <c r="JZV29" s="52"/>
      <c r="JZW29" s="52"/>
      <c r="JZX29" s="52"/>
      <c r="JZY29" s="52"/>
      <c r="JZZ29" s="52"/>
      <c r="KAA29" s="52"/>
      <c r="KAB29" s="52"/>
      <c r="KAC29" s="52"/>
      <c r="KAD29" s="52"/>
      <c r="KAE29" s="52"/>
      <c r="KAF29" s="52"/>
      <c r="KAG29" s="52"/>
      <c r="KAH29" s="52"/>
      <c r="KAI29" s="52"/>
      <c r="KAJ29" s="52"/>
      <c r="KAK29" s="52"/>
      <c r="KAL29" s="52"/>
      <c r="KAM29" s="52"/>
      <c r="KAN29" s="52"/>
      <c r="KAO29" s="52"/>
      <c r="KAP29" s="52"/>
      <c r="KAQ29" s="52"/>
      <c r="KAR29" s="52"/>
      <c r="KAS29" s="52"/>
      <c r="KAT29" s="52"/>
      <c r="KAU29" s="52"/>
      <c r="KAV29" s="52"/>
      <c r="KAW29" s="52"/>
      <c r="KAX29" s="52"/>
      <c r="KAY29" s="52"/>
      <c r="KAZ29" s="52"/>
      <c r="KBA29" s="52"/>
      <c r="KBB29" s="52"/>
      <c r="KBC29" s="52"/>
      <c r="KBD29" s="52"/>
      <c r="KBE29" s="52"/>
      <c r="KBF29" s="52"/>
      <c r="KBG29" s="52"/>
      <c r="KBH29" s="52"/>
      <c r="KBI29" s="52"/>
      <c r="KBJ29" s="52"/>
      <c r="KBK29" s="52"/>
      <c r="KBL29" s="52"/>
      <c r="KBM29" s="52"/>
      <c r="KBN29" s="52"/>
      <c r="KBO29" s="52"/>
      <c r="KBP29" s="52"/>
      <c r="KBQ29" s="52"/>
      <c r="KBR29" s="52"/>
      <c r="KBS29" s="52"/>
      <c r="KBT29" s="52"/>
      <c r="KBU29" s="52"/>
      <c r="KBV29" s="52"/>
      <c r="KBW29" s="52"/>
      <c r="KBX29" s="52"/>
      <c r="KBY29" s="52"/>
      <c r="KBZ29" s="52"/>
      <c r="KCA29" s="52"/>
      <c r="KCB29" s="52"/>
      <c r="KCC29" s="52"/>
      <c r="KCD29" s="52"/>
      <c r="KCE29" s="52"/>
      <c r="KCF29" s="52"/>
      <c r="KCG29" s="52"/>
      <c r="KCH29" s="52"/>
      <c r="KCI29" s="52"/>
      <c r="KCJ29" s="52"/>
      <c r="KCK29" s="52"/>
      <c r="KCL29" s="52"/>
      <c r="KCM29" s="52"/>
      <c r="KCN29" s="52"/>
      <c r="KCO29" s="52"/>
      <c r="KCP29" s="52"/>
      <c r="KCQ29" s="52"/>
      <c r="KCR29" s="52"/>
      <c r="KCS29" s="52"/>
      <c r="KCT29" s="52"/>
      <c r="KCU29" s="52"/>
      <c r="KCV29" s="52"/>
      <c r="KCW29" s="52"/>
      <c r="KCX29" s="52"/>
      <c r="KCY29" s="52"/>
      <c r="KCZ29" s="52"/>
      <c r="KDA29" s="52"/>
      <c r="KDB29" s="52"/>
      <c r="KDC29" s="52"/>
      <c r="KDD29" s="52"/>
      <c r="KDE29" s="52"/>
      <c r="KDF29" s="52"/>
      <c r="KDG29" s="52"/>
      <c r="KDH29" s="52"/>
      <c r="KDI29" s="52"/>
      <c r="KDJ29" s="52"/>
      <c r="KDK29" s="52"/>
      <c r="KDL29" s="52"/>
      <c r="KDM29" s="52"/>
      <c r="KDN29" s="52"/>
      <c r="KDO29" s="52"/>
      <c r="KDP29" s="52"/>
      <c r="KDQ29" s="52"/>
      <c r="KDR29" s="52"/>
      <c r="KDS29" s="52"/>
      <c r="KDT29" s="52"/>
      <c r="KDU29" s="52"/>
      <c r="KDV29" s="52"/>
      <c r="KDW29" s="52"/>
      <c r="KDX29" s="52"/>
      <c r="KDY29" s="52"/>
      <c r="KDZ29" s="52"/>
      <c r="KEA29" s="52"/>
      <c r="KEB29" s="52"/>
      <c r="KEC29" s="52"/>
      <c r="KED29" s="52"/>
      <c r="KEE29" s="52"/>
      <c r="KEF29" s="52"/>
      <c r="KEG29" s="52"/>
      <c r="KEH29" s="52"/>
      <c r="KEI29" s="52"/>
      <c r="KEJ29" s="52"/>
      <c r="KEK29" s="52"/>
      <c r="KEL29" s="52"/>
      <c r="KEM29" s="52"/>
      <c r="KEN29" s="52"/>
      <c r="KEO29" s="52"/>
      <c r="KEP29" s="52"/>
      <c r="KEQ29" s="52"/>
      <c r="KER29" s="52"/>
      <c r="KES29" s="52"/>
      <c r="KET29" s="52"/>
      <c r="KEU29" s="52"/>
      <c r="KEV29" s="52"/>
      <c r="KEW29" s="52"/>
      <c r="KEX29" s="52"/>
      <c r="KEY29" s="52"/>
      <c r="KEZ29" s="52"/>
      <c r="KFA29" s="52"/>
      <c r="KFB29" s="52"/>
      <c r="KFC29" s="52"/>
      <c r="KFD29" s="52"/>
      <c r="KFE29" s="52"/>
      <c r="KFF29" s="52"/>
      <c r="KFG29" s="52"/>
      <c r="KFH29" s="52"/>
      <c r="KFI29" s="52"/>
      <c r="KFJ29" s="52"/>
      <c r="KFK29" s="52"/>
      <c r="KFL29" s="52"/>
      <c r="KFM29" s="52"/>
      <c r="KFN29" s="52"/>
      <c r="KFO29" s="52"/>
      <c r="KFP29" s="52"/>
      <c r="KFQ29" s="52"/>
      <c r="KFR29" s="52"/>
      <c r="KFS29" s="52"/>
      <c r="KFT29" s="52"/>
      <c r="KFU29" s="52"/>
      <c r="KFV29" s="52"/>
      <c r="KFW29" s="52"/>
      <c r="KFX29" s="52"/>
      <c r="KFY29" s="52"/>
      <c r="KFZ29" s="52"/>
      <c r="KGA29" s="52"/>
      <c r="KGB29" s="52"/>
      <c r="KGC29" s="52"/>
      <c r="KGD29" s="52"/>
      <c r="KGE29" s="52"/>
      <c r="KGF29" s="52"/>
      <c r="KGG29" s="52"/>
      <c r="KGH29" s="52"/>
      <c r="KGI29" s="52"/>
      <c r="KGJ29" s="52"/>
      <c r="KGK29" s="52"/>
      <c r="KGL29" s="52"/>
      <c r="KGM29" s="52"/>
      <c r="KGN29" s="52"/>
      <c r="KGO29" s="52"/>
      <c r="KGP29" s="52"/>
      <c r="KGQ29" s="52"/>
      <c r="KGR29" s="52"/>
      <c r="KGS29" s="52"/>
      <c r="KGT29" s="52"/>
      <c r="KGU29" s="52"/>
      <c r="KGV29" s="52"/>
      <c r="KGW29" s="52"/>
      <c r="KGX29" s="52"/>
      <c r="KGY29" s="52"/>
      <c r="KGZ29" s="52"/>
      <c r="KHA29" s="52"/>
      <c r="KHB29" s="52"/>
      <c r="KHC29" s="52"/>
      <c r="KHD29" s="52"/>
      <c r="KHE29" s="52"/>
      <c r="KHF29" s="52"/>
      <c r="KHG29" s="52"/>
      <c r="KHH29" s="52"/>
      <c r="KHI29" s="52"/>
      <c r="KHJ29" s="52"/>
      <c r="KHK29" s="52"/>
      <c r="KHL29" s="52"/>
      <c r="KHM29" s="52"/>
      <c r="KHN29" s="52"/>
      <c r="KHO29" s="52"/>
      <c r="KHP29" s="52"/>
      <c r="KHQ29" s="52"/>
      <c r="KHR29" s="52"/>
      <c r="KHS29" s="52"/>
      <c r="KHT29" s="52"/>
      <c r="KHU29" s="52"/>
      <c r="KHV29" s="52"/>
      <c r="KHW29" s="52"/>
      <c r="KHX29" s="52"/>
      <c r="KHY29" s="52"/>
      <c r="KHZ29" s="52"/>
      <c r="KIA29" s="52"/>
      <c r="KIB29" s="52"/>
      <c r="KIC29" s="52"/>
      <c r="KID29" s="52"/>
      <c r="KIE29" s="52"/>
      <c r="KIF29" s="52"/>
      <c r="KIG29" s="52"/>
      <c r="KIH29" s="52"/>
      <c r="KII29" s="52"/>
      <c r="KIJ29" s="52"/>
      <c r="KIK29" s="52"/>
      <c r="KIL29" s="52"/>
      <c r="KIM29" s="52"/>
      <c r="KIN29" s="52"/>
      <c r="KIO29" s="52"/>
      <c r="KIP29" s="52"/>
      <c r="KIQ29" s="52"/>
      <c r="KIR29" s="52"/>
      <c r="KIS29" s="52"/>
      <c r="KIT29" s="52"/>
      <c r="KIU29" s="52"/>
      <c r="KIV29" s="52"/>
      <c r="KIW29" s="52"/>
      <c r="KIX29" s="52"/>
      <c r="KIY29" s="52"/>
      <c r="KIZ29" s="52"/>
      <c r="KJA29" s="52"/>
      <c r="KJB29" s="52"/>
      <c r="KJC29" s="52"/>
      <c r="KJD29" s="52"/>
      <c r="KJE29" s="52"/>
      <c r="KJF29" s="52"/>
      <c r="KJG29" s="52"/>
      <c r="KJH29" s="52"/>
      <c r="KJI29" s="52"/>
      <c r="KJJ29" s="52"/>
      <c r="KJK29" s="52"/>
      <c r="KJL29" s="52"/>
      <c r="KJM29" s="52"/>
      <c r="KJN29" s="52"/>
      <c r="KJO29" s="52"/>
      <c r="KJP29" s="52"/>
      <c r="KJQ29" s="52"/>
      <c r="KJR29" s="52"/>
      <c r="KJS29" s="52"/>
      <c r="KJT29" s="52"/>
      <c r="KJU29" s="52"/>
      <c r="KJV29" s="52"/>
      <c r="KJW29" s="52"/>
      <c r="KJX29" s="52"/>
      <c r="KJY29" s="52"/>
      <c r="KJZ29" s="52"/>
      <c r="KKA29" s="52"/>
      <c r="KKB29" s="52"/>
      <c r="KKC29" s="52"/>
      <c r="KKD29" s="52"/>
      <c r="KKE29" s="52"/>
      <c r="KKF29" s="52"/>
      <c r="KKG29" s="52"/>
      <c r="KKH29" s="52"/>
      <c r="KKI29" s="52"/>
      <c r="KKJ29" s="52"/>
      <c r="KKK29" s="52"/>
      <c r="KKL29" s="52"/>
      <c r="KKM29" s="52"/>
      <c r="KKN29" s="52"/>
      <c r="KKO29" s="52"/>
      <c r="KKP29" s="52"/>
      <c r="KKQ29" s="52"/>
      <c r="KKR29" s="52"/>
      <c r="KKS29" s="52"/>
      <c r="KKT29" s="52"/>
      <c r="KKU29" s="52"/>
      <c r="KKV29" s="52"/>
      <c r="KKW29" s="52"/>
      <c r="KKX29" s="52"/>
      <c r="KKY29" s="52"/>
      <c r="KKZ29" s="52"/>
      <c r="KLA29" s="52"/>
      <c r="KLB29" s="52"/>
      <c r="KLC29" s="52"/>
      <c r="KLD29" s="52"/>
      <c r="KLE29" s="52"/>
      <c r="KLF29" s="52"/>
      <c r="KLG29" s="52"/>
      <c r="KLH29" s="52"/>
      <c r="KLI29" s="52"/>
      <c r="KLJ29" s="52"/>
      <c r="KLK29" s="52"/>
      <c r="KLL29" s="52"/>
      <c r="KLM29" s="52"/>
      <c r="KLN29" s="52"/>
      <c r="KLO29" s="52"/>
      <c r="KLP29" s="52"/>
      <c r="KLQ29" s="52"/>
      <c r="KLR29" s="52"/>
      <c r="KLS29" s="52"/>
      <c r="KLT29" s="52"/>
      <c r="KLU29" s="52"/>
      <c r="KLV29" s="52"/>
      <c r="KLW29" s="52"/>
      <c r="KLX29" s="52"/>
      <c r="KLY29" s="52"/>
      <c r="KLZ29" s="52"/>
      <c r="KMA29" s="52"/>
      <c r="KMB29" s="52"/>
      <c r="KMC29" s="52"/>
      <c r="KMD29" s="52"/>
      <c r="KME29" s="52"/>
      <c r="KMF29" s="52"/>
      <c r="KMG29" s="52"/>
      <c r="KMH29" s="52"/>
      <c r="KMI29" s="52"/>
      <c r="KMJ29" s="52"/>
      <c r="KMK29" s="52"/>
      <c r="KML29" s="52"/>
      <c r="KMM29" s="52"/>
      <c r="KMN29" s="52"/>
      <c r="KMO29" s="52"/>
      <c r="KMP29" s="52"/>
      <c r="KMQ29" s="52"/>
      <c r="KMR29" s="52"/>
      <c r="KMS29" s="52"/>
      <c r="KMT29" s="52"/>
      <c r="KMU29" s="52"/>
      <c r="KMV29" s="52"/>
      <c r="KMW29" s="52"/>
      <c r="KMX29" s="52"/>
      <c r="KMY29" s="52"/>
      <c r="KMZ29" s="52"/>
      <c r="KNA29" s="52"/>
      <c r="KNB29" s="52"/>
      <c r="KNC29" s="52"/>
      <c r="KND29" s="52"/>
      <c r="KNE29" s="52"/>
      <c r="KNF29" s="52"/>
      <c r="KNG29" s="52"/>
      <c r="KNH29" s="52"/>
      <c r="KNI29" s="52"/>
      <c r="KNJ29" s="52"/>
      <c r="KNK29" s="52"/>
      <c r="KNL29" s="52"/>
      <c r="KNM29" s="52"/>
      <c r="KNN29" s="52"/>
      <c r="KNO29" s="52"/>
      <c r="KNP29" s="52"/>
      <c r="KNQ29" s="52"/>
      <c r="KNR29" s="52"/>
      <c r="KNS29" s="52"/>
      <c r="KNT29" s="52"/>
      <c r="KNU29" s="52"/>
      <c r="KNV29" s="52"/>
      <c r="KNW29" s="52"/>
      <c r="KNX29" s="52"/>
      <c r="KNY29" s="52"/>
      <c r="KNZ29" s="52"/>
      <c r="KOA29" s="52"/>
      <c r="KOB29" s="52"/>
      <c r="KOC29" s="52"/>
      <c r="KOD29" s="52"/>
      <c r="KOE29" s="52"/>
      <c r="KOF29" s="52"/>
      <c r="KOG29" s="52"/>
      <c r="KOH29" s="52"/>
      <c r="KOI29" s="52"/>
      <c r="KOJ29" s="52"/>
      <c r="KOK29" s="52"/>
      <c r="KOL29" s="52"/>
      <c r="KOM29" s="52"/>
      <c r="KON29" s="52"/>
      <c r="KOO29" s="52"/>
      <c r="KOP29" s="52"/>
      <c r="KOQ29" s="52"/>
      <c r="KOR29" s="52"/>
      <c r="KOS29" s="52"/>
      <c r="KOT29" s="52"/>
      <c r="KOU29" s="52"/>
      <c r="KOV29" s="52"/>
      <c r="KOW29" s="52"/>
      <c r="KOX29" s="52"/>
      <c r="KOY29" s="52"/>
      <c r="KOZ29" s="52"/>
      <c r="KPA29" s="52"/>
      <c r="KPB29" s="52"/>
      <c r="KPC29" s="52"/>
      <c r="KPD29" s="52"/>
      <c r="KPE29" s="52"/>
      <c r="KPF29" s="52"/>
      <c r="KPG29" s="52"/>
      <c r="KPH29" s="52"/>
      <c r="KPI29" s="52"/>
      <c r="KPJ29" s="52"/>
      <c r="KPK29" s="52"/>
      <c r="KPL29" s="52"/>
      <c r="KPM29" s="52"/>
      <c r="KPN29" s="52"/>
      <c r="KPO29" s="52"/>
      <c r="KPP29" s="52"/>
      <c r="KPQ29" s="52"/>
      <c r="KPR29" s="52"/>
      <c r="KPS29" s="52"/>
      <c r="KPT29" s="52"/>
      <c r="KPU29" s="52"/>
      <c r="KPV29" s="52"/>
      <c r="KPW29" s="52"/>
      <c r="KPX29" s="52"/>
      <c r="KPY29" s="52"/>
      <c r="KPZ29" s="52"/>
      <c r="KQA29" s="52"/>
      <c r="KQB29" s="52"/>
      <c r="KQC29" s="52"/>
      <c r="KQD29" s="52"/>
      <c r="KQE29" s="52"/>
      <c r="KQF29" s="52"/>
      <c r="KQG29" s="52"/>
      <c r="KQH29" s="52"/>
      <c r="KQI29" s="52"/>
      <c r="KQJ29" s="52"/>
      <c r="KQK29" s="52"/>
      <c r="KQL29" s="52"/>
      <c r="KQM29" s="52"/>
      <c r="KQN29" s="52"/>
      <c r="KQO29" s="52"/>
      <c r="KQP29" s="52"/>
      <c r="KQQ29" s="52"/>
      <c r="KQR29" s="52"/>
      <c r="KQS29" s="52"/>
      <c r="KQT29" s="52"/>
      <c r="KQU29" s="52"/>
      <c r="KQV29" s="52"/>
      <c r="KQW29" s="52"/>
      <c r="KQX29" s="52"/>
      <c r="KQY29" s="52"/>
      <c r="KQZ29" s="52"/>
      <c r="KRA29" s="52"/>
      <c r="KRB29" s="52"/>
      <c r="KRC29" s="52"/>
      <c r="KRD29" s="52"/>
      <c r="KRE29" s="52"/>
      <c r="KRF29" s="52"/>
      <c r="KRG29" s="52"/>
      <c r="KRH29" s="52"/>
      <c r="KRI29" s="52"/>
      <c r="KRJ29" s="52"/>
      <c r="KRK29" s="52"/>
      <c r="KRL29" s="52"/>
      <c r="KRM29" s="52"/>
      <c r="KRN29" s="52"/>
      <c r="KRO29" s="52"/>
      <c r="KRP29" s="52"/>
      <c r="KRQ29" s="52"/>
      <c r="KRR29" s="52"/>
      <c r="KRS29" s="52"/>
      <c r="KRT29" s="52"/>
      <c r="KRU29" s="52"/>
      <c r="KRV29" s="52"/>
      <c r="KRW29" s="52"/>
      <c r="KRX29" s="52"/>
      <c r="KRY29" s="52"/>
      <c r="KRZ29" s="52"/>
      <c r="KSA29" s="52"/>
      <c r="KSB29" s="52"/>
      <c r="KSC29" s="52"/>
      <c r="KSD29" s="52"/>
      <c r="KSE29" s="52"/>
      <c r="KSF29" s="52"/>
      <c r="KSG29" s="52"/>
      <c r="KSH29" s="52"/>
      <c r="KSI29" s="52"/>
      <c r="KSJ29" s="52"/>
      <c r="KSK29" s="52"/>
      <c r="KSL29" s="52"/>
      <c r="KSM29" s="52"/>
      <c r="KSN29" s="52"/>
      <c r="KSO29" s="52"/>
      <c r="KSP29" s="52"/>
      <c r="KSQ29" s="52"/>
      <c r="KSR29" s="52"/>
      <c r="KSS29" s="52"/>
      <c r="KST29" s="52"/>
      <c r="KSU29" s="52"/>
      <c r="KSV29" s="52"/>
      <c r="KSW29" s="52"/>
      <c r="KSX29" s="52"/>
      <c r="KSY29" s="52"/>
      <c r="KSZ29" s="52"/>
      <c r="KTA29" s="52"/>
      <c r="KTB29" s="52"/>
      <c r="KTC29" s="52"/>
      <c r="KTD29" s="52"/>
      <c r="KTE29" s="52"/>
      <c r="KTF29" s="52"/>
      <c r="KTG29" s="52"/>
      <c r="KTH29" s="52"/>
      <c r="KTI29" s="52"/>
      <c r="KTJ29" s="52"/>
      <c r="KTK29" s="52"/>
      <c r="KTL29" s="52"/>
      <c r="KTM29" s="52"/>
      <c r="KTN29" s="52"/>
      <c r="KTO29" s="52"/>
      <c r="KTP29" s="52"/>
      <c r="KTQ29" s="52"/>
      <c r="KTR29" s="52"/>
      <c r="KTS29" s="52"/>
      <c r="KTT29" s="52"/>
      <c r="KTU29" s="52"/>
      <c r="KTV29" s="52"/>
      <c r="KTW29" s="52"/>
      <c r="KTX29" s="52"/>
      <c r="KTY29" s="52"/>
      <c r="KTZ29" s="52"/>
      <c r="KUA29" s="52"/>
      <c r="KUB29" s="52"/>
      <c r="KUC29" s="52"/>
      <c r="KUD29" s="52"/>
      <c r="KUE29" s="52"/>
      <c r="KUF29" s="52"/>
      <c r="KUG29" s="52"/>
      <c r="KUH29" s="52"/>
      <c r="KUI29" s="52"/>
      <c r="KUJ29" s="52"/>
      <c r="KUK29" s="52"/>
      <c r="KUL29" s="52"/>
      <c r="KUM29" s="52"/>
      <c r="KUN29" s="52"/>
      <c r="KUO29" s="52"/>
      <c r="KUP29" s="52"/>
      <c r="KUQ29" s="52"/>
      <c r="KUR29" s="52"/>
      <c r="KUS29" s="52"/>
      <c r="KUT29" s="52"/>
      <c r="KUU29" s="52"/>
      <c r="KUV29" s="52"/>
      <c r="KUW29" s="52"/>
      <c r="KUX29" s="52"/>
      <c r="KUY29" s="52"/>
      <c r="KUZ29" s="52"/>
      <c r="KVA29" s="52"/>
      <c r="KVB29" s="52"/>
      <c r="KVC29" s="52"/>
      <c r="KVD29" s="52"/>
      <c r="KVE29" s="52"/>
      <c r="KVF29" s="52"/>
      <c r="KVG29" s="52"/>
      <c r="KVH29" s="52"/>
      <c r="KVI29" s="52"/>
      <c r="KVJ29" s="52"/>
      <c r="KVK29" s="52"/>
      <c r="KVL29" s="52"/>
      <c r="KVM29" s="52"/>
      <c r="KVN29" s="52"/>
      <c r="KVO29" s="52"/>
      <c r="KVP29" s="52"/>
      <c r="KVQ29" s="52"/>
      <c r="KVR29" s="52"/>
      <c r="KVS29" s="52"/>
      <c r="KVT29" s="52"/>
      <c r="KVU29" s="52"/>
      <c r="KVV29" s="52"/>
      <c r="KVW29" s="52"/>
      <c r="KVX29" s="52"/>
      <c r="KVY29" s="52"/>
      <c r="KVZ29" s="52"/>
      <c r="KWA29" s="52"/>
      <c r="KWB29" s="52"/>
      <c r="KWC29" s="52"/>
      <c r="KWD29" s="52"/>
      <c r="KWE29" s="52"/>
      <c r="KWF29" s="52"/>
      <c r="KWG29" s="52"/>
      <c r="KWH29" s="52"/>
      <c r="KWI29" s="52"/>
      <c r="KWJ29" s="52"/>
      <c r="KWK29" s="52"/>
      <c r="KWL29" s="52"/>
      <c r="KWM29" s="52"/>
      <c r="KWN29" s="52"/>
      <c r="KWO29" s="52"/>
      <c r="KWP29" s="52"/>
      <c r="KWQ29" s="52"/>
      <c r="KWR29" s="52"/>
      <c r="KWS29" s="52"/>
      <c r="KWT29" s="52"/>
      <c r="KWU29" s="52"/>
      <c r="KWV29" s="52"/>
      <c r="KWW29" s="52"/>
      <c r="KWX29" s="52"/>
      <c r="KWY29" s="52"/>
      <c r="KWZ29" s="52"/>
      <c r="KXA29" s="52"/>
      <c r="KXB29" s="52"/>
      <c r="KXC29" s="52"/>
      <c r="KXD29" s="52"/>
      <c r="KXE29" s="52"/>
      <c r="KXF29" s="52"/>
      <c r="KXG29" s="52"/>
      <c r="KXH29" s="52"/>
      <c r="KXI29" s="52"/>
      <c r="KXJ29" s="52"/>
      <c r="KXK29" s="52"/>
      <c r="KXL29" s="52"/>
      <c r="KXM29" s="52"/>
      <c r="KXN29" s="52"/>
      <c r="KXO29" s="52"/>
      <c r="KXP29" s="52"/>
      <c r="KXQ29" s="52"/>
      <c r="KXR29" s="52"/>
      <c r="KXS29" s="52"/>
      <c r="KXT29" s="52"/>
      <c r="KXU29" s="52"/>
      <c r="KXV29" s="52"/>
      <c r="KXW29" s="52"/>
      <c r="KXX29" s="52"/>
      <c r="KXY29" s="52"/>
      <c r="KXZ29" s="52"/>
      <c r="KYA29" s="52"/>
      <c r="KYB29" s="52"/>
      <c r="KYC29" s="52"/>
      <c r="KYD29" s="52"/>
      <c r="KYE29" s="52"/>
      <c r="KYF29" s="52"/>
      <c r="KYG29" s="52"/>
      <c r="KYH29" s="52"/>
      <c r="KYI29" s="52"/>
      <c r="KYJ29" s="52"/>
      <c r="KYK29" s="52"/>
      <c r="KYL29" s="52"/>
      <c r="KYM29" s="52"/>
      <c r="KYN29" s="52"/>
      <c r="KYO29" s="52"/>
      <c r="KYP29" s="52"/>
      <c r="KYQ29" s="52"/>
      <c r="KYR29" s="52"/>
      <c r="KYS29" s="52"/>
      <c r="KYT29" s="52"/>
      <c r="KYU29" s="52"/>
      <c r="KYV29" s="52"/>
      <c r="KYW29" s="52"/>
      <c r="KYX29" s="52"/>
      <c r="KYY29" s="52"/>
      <c r="KYZ29" s="52"/>
      <c r="KZA29" s="52"/>
      <c r="KZB29" s="52"/>
      <c r="KZC29" s="52"/>
      <c r="KZD29" s="52"/>
      <c r="KZE29" s="52"/>
      <c r="KZF29" s="52"/>
      <c r="KZG29" s="52"/>
      <c r="KZH29" s="52"/>
      <c r="KZI29" s="52"/>
      <c r="KZJ29" s="52"/>
      <c r="KZK29" s="52"/>
      <c r="KZL29" s="52"/>
      <c r="KZM29" s="52"/>
      <c r="KZN29" s="52"/>
      <c r="KZO29" s="52"/>
      <c r="KZP29" s="52"/>
      <c r="KZQ29" s="52"/>
      <c r="KZR29" s="52"/>
      <c r="KZS29" s="52"/>
      <c r="KZT29" s="52"/>
      <c r="KZU29" s="52"/>
      <c r="KZV29" s="52"/>
      <c r="KZW29" s="52"/>
      <c r="KZX29" s="52"/>
      <c r="KZY29" s="52"/>
      <c r="KZZ29" s="52"/>
      <c r="LAA29" s="52"/>
      <c r="LAB29" s="52"/>
      <c r="LAC29" s="52"/>
      <c r="LAD29" s="52"/>
      <c r="LAE29" s="52"/>
      <c r="LAF29" s="52"/>
      <c r="LAG29" s="52"/>
      <c r="LAH29" s="52"/>
      <c r="LAI29" s="52"/>
      <c r="LAJ29" s="52"/>
      <c r="LAK29" s="52"/>
      <c r="LAL29" s="52"/>
      <c r="LAM29" s="52"/>
      <c r="LAN29" s="52"/>
      <c r="LAO29" s="52"/>
      <c r="LAP29" s="52"/>
      <c r="LAQ29" s="52"/>
      <c r="LAR29" s="52"/>
      <c r="LAS29" s="52"/>
      <c r="LAT29" s="52"/>
      <c r="LAU29" s="52"/>
      <c r="LAV29" s="52"/>
      <c r="LAW29" s="52"/>
      <c r="LAX29" s="52"/>
      <c r="LAY29" s="52"/>
      <c r="LAZ29" s="52"/>
      <c r="LBA29" s="52"/>
      <c r="LBB29" s="52"/>
      <c r="LBC29" s="52"/>
      <c r="LBD29" s="52"/>
      <c r="LBE29" s="52"/>
      <c r="LBF29" s="52"/>
      <c r="LBG29" s="52"/>
      <c r="LBH29" s="52"/>
      <c r="LBI29" s="52"/>
      <c r="LBJ29" s="52"/>
      <c r="LBK29" s="52"/>
      <c r="LBL29" s="52"/>
      <c r="LBM29" s="52"/>
      <c r="LBN29" s="52"/>
      <c r="LBO29" s="52"/>
      <c r="LBP29" s="52"/>
      <c r="LBQ29" s="52"/>
      <c r="LBR29" s="52"/>
      <c r="LBS29" s="52"/>
      <c r="LBT29" s="52"/>
      <c r="LBU29" s="52"/>
      <c r="LBV29" s="52"/>
      <c r="LBW29" s="52"/>
      <c r="LBX29" s="52"/>
      <c r="LBY29" s="52"/>
      <c r="LBZ29" s="52"/>
      <c r="LCA29" s="52"/>
      <c r="LCB29" s="52"/>
      <c r="LCC29" s="52"/>
      <c r="LCD29" s="52"/>
      <c r="LCE29" s="52"/>
      <c r="LCF29" s="52"/>
      <c r="LCG29" s="52"/>
      <c r="LCH29" s="52"/>
      <c r="LCI29" s="52"/>
      <c r="LCJ29" s="52"/>
      <c r="LCK29" s="52"/>
      <c r="LCL29" s="52"/>
      <c r="LCM29" s="52"/>
      <c r="LCN29" s="52"/>
      <c r="LCO29" s="52"/>
      <c r="LCP29" s="52"/>
      <c r="LCQ29" s="52"/>
      <c r="LCR29" s="52"/>
      <c r="LCS29" s="52"/>
      <c r="LCT29" s="52"/>
      <c r="LCU29" s="52"/>
      <c r="LCV29" s="52"/>
      <c r="LCW29" s="52"/>
      <c r="LCX29" s="52"/>
      <c r="LCY29" s="52"/>
      <c r="LCZ29" s="52"/>
      <c r="LDA29" s="52"/>
      <c r="LDB29" s="52"/>
      <c r="LDC29" s="52"/>
      <c r="LDD29" s="52"/>
      <c r="LDE29" s="52"/>
      <c r="LDF29" s="52"/>
      <c r="LDG29" s="52"/>
      <c r="LDH29" s="52"/>
      <c r="LDI29" s="52"/>
      <c r="LDJ29" s="52"/>
      <c r="LDK29" s="52"/>
      <c r="LDL29" s="52"/>
      <c r="LDM29" s="52"/>
      <c r="LDN29" s="52"/>
      <c r="LDO29" s="52"/>
      <c r="LDP29" s="52"/>
      <c r="LDQ29" s="52"/>
      <c r="LDR29" s="52"/>
      <c r="LDS29" s="52"/>
      <c r="LDT29" s="52"/>
      <c r="LDU29" s="52"/>
      <c r="LDV29" s="52"/>
      <c r="LDW29" s="52"/>
      <c r="LDX29" s="52"/>
      <c r="LDY29" s="52"/>
      <c r="LDZ29" s="52"/>
      <c r="LEA29" s="52"/>
      <c r="LEB29" s="52"/>
      <c r="LEC29" s="52"/>
      <c r="LED29" s="52"/>
      <c r="LEE29" s="52"/>
      <c r="LEF29" s="52"/>
      <c r="LEG29" s="52"/>
      <c r="LEH29" s="52"/>
      <c r="LEI29" s="52"/>
      <c r="LEJ29" s="52"/>
      <c r="LEK29" s="52"/>
      <c r="LEL29" s="52"/>
      <c r="LEM29" s="52"/>
      <c r="LEN29" s="52"/>
      <c r="LEO29" s="52"/>
      <c r="LEP29" s="52"/>
      <c r="LEQ29" s="52"/>
      <c r="LER29" s="52"/>
      <c r="LES29" s="52"/>
      <c r="LET29" s="52"/>
      <c r="LEU29" s="52"/>
      <c r="LEV29" s="52"/>
      <c r="LEW29" s="52"/>
      <c r="LEX29" s="52"/>
      <c r="LEY29" s="52"/>
      <c r="LEZ29" s="52"/>
      <c r="LFA29" s="52"/>
      <c r="LFB29" s="52"/>
      <c r="LFC29" s="52"/>
      <c r="LFD29" s="52"/>
      <c r="LFE29" s="52"/>
      <c r="LFF29" s="52"/>
      <c r="LFG29" s="52"/>
      <c r="LFH29" s="52"/>
      <c r="LFI29" s="52"/>
      <c r="LFJ29" s="52"/>
      <c r="LFK29" s="52"/>
      <c r="LFL29" s="52"/>
      <c r="LFM29" s="52"/>
      <c r="LFN29" s="52"/>
      <c r="LFO29" s="52"/>
      <c r="LFP29" s="52"/>
      <c r="LFQ29" s="52"/>
      <c r="LFR29" s="52"/>
      <c r="LFS29" s="52"/>
      <c r="LFT29" s="52"/>
      <c r="LFU29" s="52"/>
      <c r="LFV29" s="52"/>
      <c r="LFW29" s="52"/>
      <c r="LFX29" s="52"/>
      <c r="LFY29" s="52"/>
      <c r="LFZ29" s="52"/>
      <c r="LGA29" s="52"/>
      <c r="LGB29" s="52"/>
      <c r="LGC29" s="52"/>
      <c r="LGD29" s="52"/>
      <c r="LGE29" s="52"/>
      <c r="LGF29" s="52"/>
      <c r="LGG29" s="52"/>
      <c r="LGH29" s="52"/>
      <c r="LGI29" s="52"/>
      <c r="LGJ29" s="52"/>
      <c r="LGK29" s="52"/>
      <c r="LGL29" s="52"/>
      <c r="LGM29" s="52"/>
      <c r="LGN29" s="52"/>
      <c r="LGO29" s="52"/>
      <c r="LGP29" s="52"/>
      <c r="LGQ29" s="52"/>
      <c r="LGR29" s="52"/>
      <c r="LGS29" s="52"/>
      <c r="LGT29" s="52"/>
      <c r="LGU29" s="52"/>
      <c r="LGV29" s="52"/>
      <c r="LGW29" s="52"/>
      <c r="LGX29" s="52"/>
      <c r="LGY29" s="52"/>
      <c r="LGZ29" s="52"/>
      <c r="LHA29" s="52"/>
      <c r="LHB29" s="52"/>
      <c r="LHC29" s="52"/>
      <c r="LHD29" s="52"/>
      <c r="LHE29" s="52"/>
      <c r="LHF29" s="52"/>
      <c r="LHG29" s="52"/>
      <c r="LHH29" s="52"/>
      <c r="LHI29" s="52"/>
      <c r="LHJ29" s="52"/>
      <c r="LHK29" s="52"/>
      <c r="LHL29" s="52"/>
      <c r="LHM29" s="52"/>
      <c r="LHN29" s="52"/>
      <c r="LHO29" s="52"/>
      <c r="LHP29" s="52"/>
      <c r="LHQ29" s="52"/>
      <c r="LHR29" s="52"/>
      <c r="LHS29" s="52"/>
      <c r="LHT29" s="52"/>
      <c r="LHU29" s="52"/>
      <c r="LHV29" s="52"/>
      <c r="LHW29" s="52"/>
      <c r="LHX29" s="52"/>
      <c r="LHY29" s="52"/>
      <c r="LHZ29" s="52"/>
      <c r="LIA29" s="52"/>
      <c r="LIB29" s="52"/>
      <c r="LIC29" s="52"/>
      <c r="LID29" s="52"/>
      <c r="LIE29" s="52"/>
      <c r="LIF29" s="52"/>
      <c r="LIG29" s="52"/>
      <c r="LIH29" s="52"/>
      <c r="LII29" s="52"/>
      <c r="LIJ29" s="52"/>
      <c r="LIK29" s="52"/>
      <c r="LIL29" s="52"/>
      <c r="LIM29" s="52"/>
      <c r="LIN29" s="52"/>
      <c r="LIO29" s="52"/>
      <c r="LIP29" s="52"/>
      <c r="LIQ29" s="52"/>
      <c r="LIR29" s="52"/>
      <c r="LIS29" s="52"/>
      <c r="LIT29" s="52"/>
      <c r="LIU29" s="52"/>
      <c r="LIV29" s="52"/>
      <c r="LIW29" s="52"/>
      <c r="LIX29" s="52"/>
      <c r="LIY29" s="52"/>
      <c r="LIZ29" s="52"/>
      <c r="LJA29" s="52"/>
      <c r="LJB29" s="52"/>
      <c r="LJC29" s="52"/>
      <c r="LJD29" s="52"/>
      <c r="LJE29" s="52"/>
      <c r="LJF29" s="52"/>
      <c r="LJG29" s="52"/>
      <c r="LJH29" s="52"/>
      <c r="LJI29" s="52"/>
      <c r="LJJ29" s="52"/>
      <c r="LJK29" s="52"/>
      <c r="LJL29" s="52"/>
      <c r="LJM29" s="52"/>
      <c r="LJN29" s="52"/>
      <c r="LJO29" s="52"/>
      <c r="LJP29" s="52"/>
      <c r="LJQ29" s="52"/>
      <c r="LJR29" s="52"/>
      <c r="LJS29" s="52"/>
      <c r="LJT29" s="52"/>
      <c r="LJU29" s="52"/>
      <c r="LJV29" s="52"/>
      <c r="LJW29" s="52"/>
      <c r="LJX29" s="52"/>
      <c r="LJY29" s="52"/>
      <c r="LJZ29" s="52"/>
      <c r="LKA29" s="52"/>
      <c r="LKB29" s="52"/>
      <c r="LKC29" s="52"/>
      <c r="LKD29" s="52"/>
      <c r="LKE29" s="52"/>
      <c r="LKF29" s="52"/>
      <c r="LKG29" s="52"/>
      <c r="LKH29" s="52"/>
      <c r="LKI29" s="52"/>
      <c r="LKJ29" s="52"/>
      <c r="LKK29" s="52"/>
      <c r="LKL29" s="52"/>
      <c r="LKM29" s="52"/>
      <c r="LKN29" s="52"/>
      <c r="LKO29" s="52"/>
      <c r="LKP29" s="52"/>
      <c r="LKQ29" s="52"/>
      <c r="LKR29" s="52"/>
      <c r="LKS29" s="52"/>
      <c r="LKT29" s="52"/>
      <c r="LKU29" s="52"/>
      <c r="LKV29" s="52"/>
      <c r="LKW29" s="52"/>
      <c r="LKX29" s="52"/>
      <c r="LKY29" s="52"/>
      <c r="LKZ29" s="52"/>
      <c r="LLA29" s="52"/>
      <c r="LLB29" s="52"/>
      <c r="LLC29" s="52"/>
      <c r="LLD29" s="52"/>
      <c r="LLE29" s="52"/>
      <c r="LLF29" s="52"/>
      <c r="LLG29" s="52"/>
      <c r="LLH29" s="52"/>
      <c r="LLI29" s="52"/>
      <c r="LLJ29" s="52"/>
      <c r="LLK29" s="52"/>
      <c r="LLL29" s="52"/>
      <c r="LLM29" s="52"/>
      <c r="LLN29" s="52"/>
      <c r="LLO29" s="52"/>
      <c r="LLP29" s="52"/>
      <c r="LLQ29" s="52"/>
      <c r="LLR29" s="52"/>
      <c r="LLS29" s="52"/>
      <c r="LLT29" s="52"/>
      <c r="LLU29" s="52"/>
      <c r="LLV29" s="52"/>
      <c r="LLW29" s="52"/>
      <c r="LLX29" s="52"/>
      <c r="LLY29" s="52"/>
      <c r="LLZ29" s="52"/>
      <c r="LMA29" s="52"/>
      <c r="LMB29" s="52"/>
      <c r="LMC29" s="52"/>
      <c r="LMD29" s="52"/>
      <c r="LME29" s="52"/>
      <c r="LMF29" s="52"/>
      <c r="LMG29" s="52"/>
      <c r="LMH29" s="52"/>
      <c r="LMI29" s="52"/>
      <c r="LMJ29" s="52"/>
      <c r="LMK29" s="52"/>
      <c r="LML29" s="52"/>
      <c r="LMM29" s="52"/>
      <c r="LMN29" s="52"/>
      <c r="LMO29" s="52"/>
      <c r="LMP29" s="52"/>
      <c r="LMQ29" s="52"/>
      <c r="LMR29" s="52"/>
      <c r="LMS29" s="52"/>
      <c r="LMT29" s="52"/>
      <c r="LMU29" s="52"/>
      <c r="LMV29" s="52"/>
      <c r="LMW29" s="52"/>
      <c r="LMX29" s="52"/>
      <c r="LMY29" s="52"/>
      <c r="LMZ29" s="52"/>
      <c r="LNA29" s="52"/>
      <c r="LNB29" s="52"/>
      <c r="LNC29" s="52"/>
      <c r="LND29" s="52"/>
      <c r="LNE29" s="52"/>
      <c r="LNF29" s="52"/>
      <c r="LNG29" s="52"/>
      <c r="LNH29" s="52"/>
      <c r="LNI29" s="52"/>
      <c r="LNJ29" s="52"/>
      <c r="LNK29" s="52"/>
      <c r="LNL29" s="52"/>
      <c r="LNM29" s="52"/>
      <c r="LNN29" s="52"/>
      <c r="LNO29" s="52"/>
      <c r="LNP29" s="52"/>
      <c r="LNQ29" s="52"/>
      <c r="LNR29" s="52"/>
      <c r="LNS29" s="52"/>
      <c r="LNT29" s="52"/>
      <c r="LNU29" s="52"/>
      <c r="LNV29" s="52"/>
      <c r="LNW29" s="52"/>
      <c r="LNX29" s="52"/>
      <c r="LNY29" s="52"/>
      <c r="LNZ29" s="52"/>
      <c r="LOA29" s="52"/>
      <c r="LOB29" s="52"/>
      <c r="LOC29" s="52"/>
      <c r="LOD29" s="52"/>
      <c r="LOE29" s="52"/>
      <c r="LOF29" s="52"/>
      <c r="LOG29" s="52"/>
      <c r="LOH29" s="52"/>
      <c r="LOI29" s="52"/>
      <c r="LOJ29" s="52"/>
      <c r="LOK29" s="52"/>
      <c r="LOL29" s="52"/>
      <c r="LOM29" s="52"/>
      <c r="LON29" s="52"/>
      <c r="LOO29" s="52"/>
      <c r="LOP29" s="52"/>
      <c r="LOQ29" s="52"/>
      <c r="LOR29" s="52"/>
      <c r="LOS29" s="52"/>
      <c r="LOT29" s="52"/>
      <c r="LOU29" s="52"/>
      <c r="LOV29" s="52"/>
      <c r="LOW29" s="52"/>
      <c r="LOX29" s="52"/>
      <c r="LOY29" s="52"/>
      <c r="LOZ29" s="52"/>
      <c r="LPA29" s="52"/>
      <c r="LPB29" s="52"/>
      <c r="LPC29" s="52"/>
      <c r="LPD29" s="52"/>
      <c r="LPE29" s="52"/>
      <c r="LPF29" s="52"/>
      <c r="LPG29" s="52"/>
      <c r="LPH29" s="52"/>
      <c r="LPI29" s="52"/>
      <c r="LPJ29" s="52"/>
      <c r="LPK29" s="52"/>
      <c r="LPL29" s="52"/>
      <c r="LPM29" s="52"/>
      <c r="LPN29" s="52"/>
      <c r="LPO29" s="52"/>
      <c r="LPP29" s="52"/>
      <c r="LPQ29" s="52"/>
      <c r="LPR29" s="52"/>
      <c r="LPS29" s="52"/>
      <c r="LPT29" s="52"/>
      <c r="LPU29" s="52"/>
      <c r="LPV29" s="52"/>
      <c r="LPW29" s="52"/>
      <c r="LPX29" s="52"/>
      <c r="LPY29" s="52"/>
      <c r="LPZ29" s="52"/>
      <c r="LQA29" s="52"/>
      <c r="LQB29" s="52"/>
      <c r="LQC29" s="52"/>
      <c r="LQD29" s="52"/>
      <c r="LQE29" s="52"/>
      <c r="LQF29" s="52"/>
      <c r="LQG29" s="52"/>
      <c r="LQH29" s="52"/>
      <c r="LQI29" s="52"/>
      <c r="LQJ29" s="52"/>
      <c r="LQK29" s="52"/>
      <c r="LQL29" s="52"/>
      <c r="LQM29" s="52"/>
      <c r="LQN29" s="52"/>
      <c r="LQO29" s="52"/>
      <c r="LQP29" s="52"/>
      <c r="LQQ29" s="52"/>
      <c r="LQR29" s="52"/>
      <c r="LQS29" s="52"/>
      <c r="LQT29" s="52"/>
      <c r="LQU29" s="52"/>
      <c r="LQV29" s="52"/>
      <c r="LQW29" s="52"/>
      <c r="LQX29" s="52"/>
      <c r="LQY29" s="52"/>
      <c r="LQZ29" s="52"/>
      <c r="LRA29" s="52"/>
      <c r="LRB29" s="52"/>
      <c r="LRC29" s="52"/>
      <c r="LRD29" s="52"/>
      <c r="LRE29" s="52"/>
      <c r="LRF29" s="52"/>
      <c r="LRG29" s="52"/>
      <c r="LRH29" s="52"/>
      <c r="LRI29" s="52"/>
      <c r="LRJ29" s="52"/>
      <c r="LRK29" s="52"/>
      <c r="LRL29" s="52"/>
      <c r="LRM29" s="52"/>
      <c r="LRN29" s="52"/>
      <c r="LRO29" s="52"/>
      <c r="LRP29" s="52"/>
      <c r="LRQ29" s="52"/>
      <c r="LRR29" s="52"/>
      <c r="LRS29" s="52"/>
      <c r="LRT29" s="52"/>
      <c r="LRU29" s="52"/>
      <c r="LRV29" s="52"/>
      <c r="LRW29" s="52"/>
      <c r="LRX29" s="52"/>
      <c r="LRY29" s="52"/>
      <c r="LRZ29" s="52"/>
      <c r="LSA29" s="52"/>
      <c r="LSB29" s="52"/>
      <c r="LSC29" s="52"/>
      <c r="LSD29" s="52"/>
      <c r="LSE29" s="52"/>
      <c r="LSF29" s="52"/>
      <c r="LSG29" s="52"/>
      <c r="LSH29" s="52"/>
      <c r="LSI29" s="52"/>
      <c r="LSJ29" s="52"/>
      <c r="LSK29" s="52"/>
      <c r="LSL29" s="52"/>
      <c r="LSM29" s="52"/>
      <c r="LSN29" s="52"/>
      <c r="LSO29" s="52"/>
      <c r="LSP29" s="52"/>
      <c r="LSQ29" s="52"/>
      <c r="LSR29" s="52"/>
      <c r="LSS29" s="52"/>
      <c r="LST29" s="52"/>
      <c r="LSU29" s="52"/>
      <c r="LSV29" s="52"/>
      <c r="LSW29" s="52"/>
      <c r="LSX29" s="52"/>
      <c r="LSY29" s="52"/>
      <c r="LSZ29" s="52"/>
      <c r="LTA29" s="52"/>
      <c r="LTB29" s="52"/>
      <c r="LTC29" s="52"/>
      <c r="LTD29" s="52"/>
      <c r="LTE29" s="52"/>
      <c r="LTF29" s="52"/>
      <c r="LTG29" s="52"/>
      <c r="LTH29" s="52"/>
      <c r="LTI29" s="52"/>
      <c r="LTJ29" s="52"/>
      <c r="LTK29" s="52"/>
      <c r="LTL29" s="52"/>
      <c r="LTM29" s="52"/>
      <c r="LTN29" s="52"/>
      <c r="LTO29" s="52"/>
      <c r="LTP29" s="52"/>
      <c r="LTQ29" s="52"/>
      <c r="LTR29" s="52"/>
      <c r="LTS29" s="52"/>
      <c r="LTT29" s="52"/>
      <c r="LTU29" s="52"/>
      <c r="LTV29" s="52"/>
      <c r="LTW29" s="52"/>
      <c r="LTX29" s="52"/>
      <c r="LTY29" s="52"/>
      <c r="LTZ29" s="52"/>
      <c r="LUA29" s="52"/>
      <c r="LUB29" s="52"/>
      <c r="LUC29" s="52"/>
      <c r="LUD29" s="52"/>
      <c r="LUE29" s="52"/>
      <c r="LUF29" s="52"/>
      <c r="LUG29" s="52"/>
      <c r="LUH29" s="52"/>
      <c r="LUI29" s="52"/>
      <c r="LUJ29" s="52"/>
      <c r="LUK29" s="52"/>
      <c r="LUL29" s="52"/>
      <c r="LUM29" s="52"/>
      <c r="LUN29" s="52"/>
      <c r="LUO29" s="52"/>
      <c r="LUP29" s="52"/>
      <c r="LUQ29" s="52"/>
      <c r="LUR29" s="52"/>
      <c r="LUS29" s="52"/>
      <c r="LUT29" s="52"/>
      <c r="LUU29" s="52"/>
      <c r="LUV29" s="52"/>
      <c r="LUW29" s="52"/>
      <c r="LUX29" s="52"/>
      <c r="LUY29" s="52"/>
      <c r="LUZ29" s="52"/>
      <c r="LVA29" s="52"/>
      <c r="LVB29" s="52"/>
      <c r="LVC29" s="52"/>
      <c r="LVD29" s="52"/>
      <c r="LVE29" s="52"/>
      <c r="LVF29" s="52"/>
      <c r="LVG29" s="52"/>
      <c r="LVH29" s="52"/>
      <c r="LVI29" s="52"/>
      <c r="LVJ29" s="52"/>
      <c r="LVK29" s="52"/>
      <c r="LVL29" s="52"/>
      <c r="LVM29" s="52"/>
      <c r="LVN29" s="52"/>
      <c r="LVO29" s="52"/>
      <c r="LVP29" s="52"/>
      <c r="LVQ29" s="52"/>
      <c r="LVR29" s="52"/>
      <c r="LVS29" s="52"/>
      <c r="LVT29" s="52"/>
      <c r="LVU29" s="52"/>
      <c r="LVV29" s="52"/>
      <c r="LVW29" s="52"/>
      <c r="LVX29" s="52"/>
      <c r="LVY29" s="52"/>
      <c r="LVZ29" s="52"/>
      <c r="LWA29" s="52"/>
      <c r="LWB29" s="52"/>
      <c r="LWC29" s="52"/>
      <c r="LWD29" s="52"/>
      <c r="LWE29" s="52"/>
      <c r="LWF29" s="52"/>
      <c r="LWG29" s="52"/>
      <c r="LWH29" s="52"/>
      <c r="LWI29" s="52"/>
      <c r="LWJ29" s="52"/>
      <c r="LWK29" s="52"/>
      <c r="LWL29" s="52"/>
      <c r="LWM29" s="52"/>
      <c r="LWN29" s="52"/>
      <c r="LWO29" s="52"/>
      <c r="LWP29" s="52"/>
      <c r="LWQ29" s="52"/>
      <c r="LWR29" s="52"/>
      <c r="LWS29" s="52"/>
      <c r="LWT29" s="52"/>
      <c r="LWU29" s="52"/>
      <c r="LWV29" s="52"/>
      <c r="LWW29" s="52"/>
      <c r="LWX29" s="52"/>
      <c r="LWY29" s="52"/>
      <c r="LWZ29" s="52"/>
      <c r="LXA29" s="52"/>
      <c r="LXB29" s="52"/>
      <c r="LXC29" s="52"/>
      <c r="LXD29" s="52"/>
      <c r="LXE29" s="52"/>
      <c r="LXF29" s="52"/>
      <c r="LXG29" s="52"/>
      <c r="LXH29" s="52"/>
      <c r="LXI29" s="52"/>
      <c r="LXJ29" s="52"/>
      <c r="LXK29" s="52"/>
      <c r="LXL29" s="52"/>
      <c r="LXM29" s="52"/>
      <c r="LXN29" s="52"/>
      <c r="LXO29" s="52"/>
      <c r="LXP29" s="52"/>
      <c r="LXQ29" s="52"/>
      <c r="LXR29" s="52"/>
      <c r="LXS29" s="52"/>
      <c r="LXT29" s="52"/>
      <c r="LXU29" s="52"/>
      <c r="LXV29" s="52"/>
      <c r="LXW29" s="52"/>
      <c r="LXX29" s="52"/>
      <c r="LXY29" s="52"/>
      <c r="LXZ29" s="52"/>
      <c r="LYA29" s="52"/>
      <c r="LYB29" s="52"/>
      <c r="LYC29" s="52"/>
      <c r="LYD29" s="52"/>
      <c r="LYE29" s="52"/>
      <c r="LYF29" s="52"/>
      <c r="LYG29" s="52"/>
      <c r="LYH29" s="52"/>
      <c r="LYI29" s="52"/>
      <c r="LYJ29" s="52"/>
      <c r="LYK29" s="52"/>
      <c r="LYL29" s="52"/>
      <c r="LYM29" s="52"/>
      <c r="LYN29" s="52"/>
      <c r="LYO29" s="52"/>
      <c r="LYP29" s="52"/>
      <c r="LYQ29" s="52"/>
      <c r="LYR29" s="52"/>
      <c r="LYS29" s="52"/>
      <c r="LYT29" s="52"/>
      <c r="LYU29" s="52"/>
      <c r="LYV29" s="52"/>
      <c r="LYW29" s="52"/>
      <c r="LYX29" s="52"/>
      <c r="LYY29" s="52"/>
      <c r="LYZ29" s="52"/>
      <c r="LZA29" s="52"/>
      <c r="LZB29" s="52"/>
      <c r="LZC29" s="52"/>
      <c r="LZD29" s="52"/>
      <c r="LZE29" s="52"/>
      <c r="LZF29" s="52"/>
      <c r="LZG29" s="52"/>
      <c r="LZH29" s="52"/>
      <c r="LZI29" s="52"/>
      <c r="LZJ29" s="52"/>
      <c r="LZK29" s="52"/>
      <c r="LZL29" s="52"/>
      <c r="LZM29" s="52"/>
      <c r="LZN29" s="52"/>
      <c r="LZO29" s="52"/>
      <c r="LZP29" s="52"/>
      <c r="LZQ29" s="52"/>
      <c r="LZR29" s="52"/>
      <c r="LZS29" s="52"/>
      <c r="LZT29" s="52"/>
      <c r="LZU29" s="52"/>
      <c r="LZV29" s="52"/>
      <c r="LZW29" s="52"/>
      <c r="LZX29" s="52"/>
      <c r="LZY29" s="52"/>
      <c r="LZZ29" s="52"/>
      <c r="MAA29" s="52"/>
      <c r="MAB29" s="52"/>
      <c r="MAC29" s="52"/>
      <c r="MAD29" s="52"/>
      <c r="MAE29" s="52"/>
      <c r="MAF29" s="52"/>
      <c r="MAG29" s="52"/>
      <c r="MAH29" s="52"/>
      <c r="MAI29" s="52"/>
      <c r="MAJ29" s="52"/>
      <c r="MAK29" s="52"/>
      <c r="MAL29" s="52"/>
      <c r="MAM29" s="52"/>
      <c r="MAN29" s="52"/>
      <c r="MAO29" s="52"/>
      <c r="MAP29" s="52"/>
      <c r="MAQ29" s="52"/>
      <c r="MAR29" s="52"/>
      <c r="MAS29" s="52"/>
      <c r="MAT29" s="52"/>
      <c r="MAU29" s="52"/>
      <c r="MAV29" s="52"/>
      <c r="MAW29" s="52"/>
      <c r="MAX29" s="52"/>
      <c r="MAY29" s="52"/>
      <c r="MAZ29" s="52"/>
      <c r="MBA29" s="52"/>
      <c r="MBB29" s="52"/>
      <c r="MBC29" s="52"/>
      <c r="MBD29" s="52"/>
      <c r="MBE29" s="52"/>
      <c r="MBF29" s="52"/>
      <c r="MBG29" s="52"/>
      <c r="MBH29" s="52"/>
      <c r="MBI29" s="52"/>
      <c r="MBJ29" s="52"/>
      <c r="MBK29" s="52"/>
      <c r="MBL29" s="52"/>
      <c r="MBM29" s="52"/>
      <c r="MBN29" s="52"/>
      <c r="MBO29" s="52"/>
      <c r="MBP29" s="52"/>
      <c r="MBQ29" s="52"/>
      <c r="MBR29" s="52"/>
      <c r="MBS29" s="52"/>
      <c r="MBT29" s="52"/>
      <c r="MBU29" s="52"/>
      <c r="MBV29" s="52"/>
      <c r="MBW29" s="52"/>
      <c r="MBX29" s="52"/>
      <c r="MBY29" s="52"/>
      <c r="MBZ29" s="52"/>
      <c r="MCA29" s="52"/>
      <c r="MCB29" s="52"/>
      <c r="MCC29" s="52"/>
      <c r="MCD29" s="52"/>
      <c r="MCE29" s="52"/>
      <c r="MCF29" s="52"/>
      <c r="MCG29" s="52"/>
      <c r="MCH29" s="52"/>
      <c r="MCI29" s="52"/>
      <c r="MCJ29" s="52"/>
      <c r="MCK29" s="52"/>
      <c r="MCL29" s="52"/>
      <c r="MCM29" s="52"/>
      <c r="MCN29" s="52"/>
      <c r="MCO29" s="52"/>
      <c r="MCP29" s="52"/>
      <c r="MCQ29" s="52"/>
      <c r="MCR29" s="52"/>
      <c r="MCS29" s="52"/>
      <c r="MCT29" s="52"/>
      <c r="MCU29" s="52"/>
      <c r="MCV29" s="52"/>
      <c r="MCW29" s="52"/>
      <c r="MCX29" s="52"/>
      <c r="MCY29" s="52"/>
      <c r="MCZ29" s="52"/>
      <c r="MDA29" s="52"/>
      <c r="MDB29" s="52"/>
      <c r="MDC29" s="52"/>
      <c r="MDD29" s="52"/>
      <c r="MDE29" s="52"/>
      <c r="MDF29" s="52"/>
      <c r="MDG29" s="52"/>
      <c r="MDH29" s="52"/>
      <c r="MDI29" s="52"/>
      <c r="MDJ29" s="52"/>
      <c r="MDK29" s="52"/>
      <c r="MDL29" s="52"/>
      <c r="MDM29" s="52"/>
      <c r="MDN29" s="52"/>
      <c r="MDO29" s="52"/>
      <c r="MDP29" s="52"/>
      <c r="MDQ29" s="52"/>
      <c r="MDR29" s="52"/>
      <c r="MDS29" s="52"/>
      <c r="MDT29" s="52"/>
      <c r="MDU29" s="52"/>
      <c r="MDV29" s="52"/>
      <c r="MDW29" s="52"/>
      <c r="MDX29" s="52"/>
      <c r="MDY29" s="52"/>
      <c r="MDZ29" s="52"/>
      <c r="MEA29" s="52"/>
      <c r="MEB29" s="52"/>
      <c r="MEC29" s="52"/>
      <c r="MED29" s="52"/>
      <c r="MEE29" s="52"/>
      <c r="MEF29" s="52"/>
      <c r="MEG29" s="52"/>
      <c r="MEH29" s="52"/>
      <c r="MEI29" s="52"/>
      <c r="MEJ29" s="52"/>
      <c r="MEK29" s="52"/>
      <c r="MEL29" s="52"/>
      <c r="MEM29" s="52"/>
      <c r="MEN29" s="52"/>
      <c r="MEO29" s="52"/>
      <c r="MEP29" s="52"/>
      <c r="MEQ29" s="52"/>
      <c r="MER29" s="52"/>
      <c r="MES29" s="52"/>
      <c r="MET29" s="52"/>
      <c r="MEU29" s="52"/>
      <c r="MEV29" s="52"/>
      <c r="MEW29" s="52"/>
      <c r="MEX29" s="52"/>
      <c r="MEY29" s="52"/>
      <c r="MEZ29" s="52"/>
      <c r="MFA29" s="52"/>
      <c r="MFB29" s="52"/>
      <c r="MFC29" s="52"/>
      <c r="MFD29" s="52"/>
      <c r="MFE29" s="52"/>
      <c r="MFF29" s="52"/>
      <c r="MFG29" s="52"/>
      <c r="MFH29" s="52"/>
      <c r="MFI29" s="52"/>
      <c r="MFJ29" s="52"/>
      <c r="MFK29" s="52"/>
      <c r="MFL29" s="52"/>
      <c r="MFM29" s="52"/>
      <c r="MFN29" s="52"/>
      <c r="MFO29" s="52"/>
      <c r="MFP29" s="52"/>
      <c r="MFQ29" s="52"/>
      <c r="MFR29" s="52"/>
      <c r="MFS29" s="52"/>
      <c r="MFT29" s="52"/>
      <c r="MFU29" s="52"/>
      <c r="MFV29" s="52"/>
      <c r="MFW29" s="52"/>
      <c r="MFX29" s="52"/>
      <c r="MFY29" s="52"/>
      <c r="MFZ29" s="52"/>
      <c r="MGA29" s="52"/>
      <c r="MGB29" s="52"/>
      <c r="MGC29" s="52"/>
      <c r="MGD29" s="52"/>
      <c r="MGE29" s="52"/>
      <c r="MGF29" s="52"/>
      <c r="MGG29" s="52"/>
      <c r="MGH29" s="52"/>
      <c r="MGI29" s="52"/>
      <c r="MGJ29" s="52"/>
      <c r="MGK29" s="52"/>
      <c r="MGL29" s="52"/>
      <c r="MGM29" s="52"/>
      <c r="MGN29" s="52"/>
      <c r="MGO29" s="52"/>
      <c r="MGP29" s="52"/>
      <c r="MGQ29" s="52"/>
      <c r="MGR29" s="52"/>
      <c r="MGS29" s="52"/>
      <c r="MGT29" s="52"/>
      <c r="MGU29" s="52"/>
      <c r="MGV29" s="52"/>
      <c r="MGW29" s="52"/>
      <c r="MGX29" s="52"/>
      <c r="MGY29" s="52"/>
      <c r="MGZ29" s="52"/>
      <c r="MHA29" s="52"/>
      <c r="MHB29" s="52"/>
      <c r="MHC29" s="52"/>
      <c r="MHD29" s="52"/>
      <c r="MHE29" s="52"/>
      <c r="MHF29" s="52"/>
      <c r="MHG29" s="52"/>
      <c r="MHH29" s="52"/>
      <c r="MHI29" s="52"/>
      <c r="MHJ29" s="52"/>
      <c r="MHK29" s="52"/>
      <c r="MHL29" s="52"/>
      <c r="MHM29" s="52"/>
      <c r="MHN29" s="52"/>
      <c r="MHO29" s="52"/>
      <c r="MHP29" s="52"/>
      <c r="MHQ29" s="52"/>
      <c r="MHR29" s="52"/>
      <c r="MHS29" s="52"/>
      <c r="MHT29" s="52"/>
      <c r="MHU29" s="52"/>
      <c r="MHV29" s="52"/>
      <c r="MHW29" s="52"/>
      <c r="MHX29" s="52"/>
      <c r="MHY29" s="52"/>
      <c r="MHZ29" s="52"/>
      <c r="MIA29" s="52"/>
      <c r="MIB29" s="52"/>
      <c r="MIC29" s="52"/>
      <c r="MID29" s="52"/>
      <c r="MIE29" s="52"/>
      <c r="MIF29" s="52"/>
      <c r="MIG29" s="52"/>
      <c r="MIH29" s="52"/>
      <c r="MII29" s="52"/>
      <c r="MIJ29" s="52"/>
      <c r="MIK29" s="52"/>
      <c r="MIL29" s="52"/>
      <c r="MIM29" s="52"/>
      <c r="MIN29" s="52"/>
      <c r="MIO29" s="52"/>
      <c r="MIP29" s="52"/>
      <c r="MIQ29" s="52"/>
      <c r="MIR29" s="52"/>
      <c r="MIS29" s="52"/>
      <c r="MIT29" s="52"/>
      <c r="MIU29" s="52"/>
      <c r="MIV29" s="52"/>
      <c r="MIW29" s="52"/>
      <c r="MIX29" s="52"/>
      <c r="MIY29" s="52"/>
      <c r="MIZ29" s="52"/>
      <c r="MJA29" s="52"/>
      <c r="MJB29" s="52"/>
      <c r="MJC29" s="52"/>
      <c r="MJD29" s="52"/>
      <c r="MJE29" s="52"/>
      <c r="MJF29" s="52"/>
      <c r="MJG29" s="52"/>
      <c r="MJH29" s="52"/>
      <c r="MJI29" s="52"/>
      <c r="MJJ29" s="52"/>
      <c r="MJK29" s="52"/>
      <c r="MJL29" s="52"/>
      <c r="MJM29" s="52"/>
      <c r="MJN29" s="52"/>
      <c r="MJO29" s="52"/>
      <c r="MJP29" s="52"/>
      <c r="MJQ29" s="52"/>
      <c r="MJR29" s="52"/>
      <c r="MJS29" s="52"/>
      <c r="MJT29" s="52"/>
      <c r="MJU29" s="52"/>
      <c r="MJV29" s="52"/>
      <c r="MJW29" s="52"/>
      <c r="MJX29" s="52"/>
      <c r="MJY29" s="52"/>
      <c r="MJZ29" s="52"/>
      <c r="MKA29" s="52"/>
      <c r="MKB29" s="52"/>
      <c r="MKC29" s="52"/>
      <c r="MKD29" s="52"/>
      <c r="MKE29" s="52"/>
      <c r="MKF29" s="52"/>
      <c r="MKG29" s="52"/>
      <c r="MKH29" s="52"/>
      <c r="MKI29" s="52"/>
      <c r="MKJ29" s="52"/>
      <c r="MKK29" s="52"/>
      <c r="MKL29" s="52"/>
      <c r="MKM29" s="52"/>
      <c r="MKN29" s="52"/>
      <c r="MKO29" s="52"/>
      <c r="MKP29" s="52"/>
      <c r="MKQ29" s="52"/>
      <c r="MKR29" s="52"/>
      <c r="MKS29" s="52"/>
      <c r="MKT29" s="52"/>
      <c r="MKU29" s="52"/>
      <c r="MKV29" s="52"/>
      <c r="MKW29" s="52"/>
      <c r="MKX29" s="52"/>
      <c r="MKY29" s="52"/>
      <c r="MKZ29" s="52"/>
      <c r="MLA29" s="52"/>
      <c r="MLB29" s="52"/>
      <c r="MLC29" s="52"/>
      <c r="MLD29" s="52"/>
      <c r="MLE29" s="52"/>
      <c r="MLF29" s="52"/>
      <c r="MLG29" s="52"/>
      <c r="MLH29" s="52"/>
      <c r="MLI29" s="52"/>
      <c r="MLJ29" s="52"/>
      <c r="MLK29" s="52"/>
      <c r="MLL29" s="52"/>
      <c r="MLM29" s="52"/>
      <c r="MLN29" s="52"/>
      <c r="MLO29" s="52"/>
      <c r="MLP29" s="52"/>
      <c r="MLQ29" s="52"/>
      <c r="MLR29" s="52"/>
      <c r="MLS29" s="52"/>
      <c r="MLT29" s="52"/>
      <c r="MLU29" s="52"/>
      <c r="MLV29" s="52"/>
      <c r="MLW29" s="52"/>
      <c r="MLX29" s="52"/>
      <c r="MLY29" s="52"/>
      <c r="MLZ29" s="52"/>
      <c r="MMA29" s="52"/>
      <c r="MMB29" s="52"/>
      <c r="MMC29" s="52"/>
      <c r="MMD29" s="52"/>
      <c r="MME29" s="52"/>
      <c r="MMF29" s="52"/>
      <c r="MMG29" s="52"/>
      <c r="MMH29" s="52"/>
      <c r="MMI29" s="52"/>
      <c r="MMJ29" s="52"/>
      <c r="MMK29" s="52"/>
      <c r="MML29" s="52"/>
      <c r="MMM29" s="52"/>
      <c r="MMN29" s="52"/>
      <c r="MMO29" s="52"/>
      <c r="MMP29" s="52"/>
      <c r="MMQ29" s="52"/>
      <c r="MMR29" s="52"/>
      <c r="MMS29" s="52"/>
      <c r="MMT29" s="52"/>
      <c r="MMU29" s="52"/>
      <c r="MMV29" s="52"/>
      <c r="MMW29" s="52"/>
      <c r="MMX29" s="52"/>
      <c r="MMY29" s="52"/>
      <c r="MMZ29" s="52"/>
      <c r="MNA29" s="52"/>
      <c r="MNB29" s="52"/>
      <c r="MNC29" s="52"/>
      <c r="MND29" s="52"/>
      <c r="MNE29" s="52"/>
      <c r="MNF29" s="52"/>
      <c r="MNG29" s="52"/>
      <c r="MNH29" s="52"/>
      <c r="MNI29" s="52"/>
      <c r="MNJ29" s="52"/>
      <c r="MNK29" s="52"/>
      <c r="MNL29" s="52"/>
      <c r="MNM29" s="52"/>
      <c r="MNN29" s="52"/>
      <c r="MNO29" s="52"/>
      <c r="MNP29" s="52"/>
      <c r="MNQ29" s="52"/>
      <c r="MNR29" s="52"/>
      <c r="MNS29" s="52"/>
      <c r="MNT29" s="52"/>
      <c r="MNU29" s="52"/>
      <c r="MNV29" s="52"/>
      <c r="MNW29" s="52"/>
      <c r="MNX29" s="52"/>
      <c r="MNY29" s="52"/>
      <c r="MNZ29" s="52"/>
      <c r="MOA29" s="52"/>
      <c r="MOB29" s="52"/>
      <c r="MOC29" s="52"/>
      <c r="MOD29" s="52"/>
      <c r="MOE29" s="52"/>
      <c r="MOF29" s="52"/>
      <c r="MOG29" s="52"/>
      <c r="MOH29" s="52"/>
      <c r="MOI29" s="52"/>
      <c r="MOJ29" s="52"/>
      <c r="MOK29" s="52"/>
      <c r="MOL29" s="52"/>
      <c r="MOM29" s="52"/>
      <c r="MON29" s="52"/>
      <c r="MOO29" s="52"/>
      <c r="MOP29" s="52"/>
      <c r="MOQ29" s="52"/>
      <c r="MOR29" s="52"/>
      <c r="MOS29" s="52"/>
      <c r="MOT29" s="52"/>
      <c r="MOU29" s="52"/>
      <c r="MOV29" s="52"/>
      <c r="MOW29" s="52"/>
      <c r="MOX29" s="52"/>
      <c r="MOY29" s="52"/>
      <c r="MOZ29" s="52"/>
      <c r="MPA29" s="52"/>
      <c r="MPB29" s="52"/>
      <c r="MPC29" s="52"/>
      <c r="MPD29" s="52"/>
      <c r="MPE29" s="52"/>
      <c r="MPF29" s="52"/>
      <c r="MPG29" s="52"/>
      <c r="MPH29" s="52"/>
      <c r="MPI29" s="52"/>
      <c r="MPJ29" s="52"/>
      <c r="MPK29" s="52"/>
      <c r="MPL29" s="52"/>
      <c r="MPM29" s="52"/>
      <c r="MPN29" s="52"/>
      <c r="MPO29" s="52"/>
      <c r="MPP29" s="52"/>
      <c r="MPQ29" s="52"/>
      <c r="MPR29" s="52"/>
      <c r="MPS29" s="52"/>
      <c r="MPT29" s="52"/>
      <c r="MPU29" s="52"/>
      <c r="MPV29" s="52"/>
      <c r="MPW29" s="52"/>
      <c r="MPX29" s="52"/>
      <c r="MPY29" s="52"/>
      <c r="MPZ29" s="52"/>
      <c r="MQA29" s="52"/>
      <c r="MQB29" s="52"/>
      <c r="MQC29" s="52"/>
      <c r="MQD29" s="52"/>
      <c r="MQE29" s="52"/>
      <c r="MQF29" s="52"/>
      <c r="MQG29" s="52"/>
      <c r="MQH29" s="52"/>
      <c r="MQI29" s="52"/>
      <c r="MQJ29" s="52"/>
      <c r="MQK29" s="52"/>
      <c r="MQL29" s="52"/>
      <c r="MQM29" s="52"/>
      <c r="MQN29" s="52"/>
      <c r="MQO29" s="52"/>
      <c r="MQP29" s="52"/>
      <c r="MQQ29" s="52"/>
      <c r="MQR29" s="52"/>
      <c r="MQS29" s="52"/>
      <c r="MQT29" s="52"/>
      <c r="MQU29" s="52"/>
      <c r="MQV29" s="52"/>
      <c r="MQW29" s="52"/>
      <c r="MQX29" s="52"/>
      <c r="MQY29" s="52"/>
      <c r="MQZ29" s="52"/>
      <c r="MRA29" s="52"/>
      <c r="MRB29" s="52"/>
      <c r="MRC29" s="52"/>
      <c r="MRD29" s="52"/>
      <c r="MRE29" s="52"/>
      <c r="MRF29" s="52"/>
      <c r="MRG29" s="52"/>
      <c r="MRH29" s="52"/>
      <c r="MRI29" s="52"/>
      <c r="MRJ29" s="52"/>
      <c r="MRK29" s="52"/>
      <c r="MRL29" s="52"/>
      <c r="MRM29" s="52"/>
      <c r="MRN29" s="52"/>
      <c r="MRO29" s="52"/>
      <c r="MRP29" s="52"/>
      <c r="MRQ29" s="52"/>
      <c r="MRR29" s="52"/>
      <c r="MRS29" s="52"/>
      <c r="MRT29" s="52"/>
      <c r="MRU29" s="52"/>
      <c r="MRV29" s="52"/>
      <c r="MRW29" s="52"/>
      <c r="MRX29" s="52"/>
      <c r="MRY29" s="52"/>
      <c r="MRZ29" s="52"/>
      <c r="MSA29" s="52"/>
      <c r="MSB29" s="52"/>
      <c r="MSC29" s="52"/>
      <c r="MSD29" s="52"/>
      <c r="MSE29" s="52"/>
      <c r="MSF29" s="52"/>
      <c r="MSG29" s="52"/>
      <c r="MSH29" s="52"/>
      <c r="MSI29" s="52"/>
      <c r="MSJ29" s="52"/>
      <c r="MSK29" s="52"/>
      <c r="MSL29" s="52"/>
      <c r="MSM29" s="52"/>
      <c r="MSN29" s="52"/>
      <c r="MSO29" s="52"/>
      <c r="MSP29" s="52"/>
      <c r="MSQ29" s="52"/>
      <c r="MSR29" s="52"/>
      <c r="MSS29" s="52"/>
      <c r="MST29" s="52"/>
      <c r="MSU29" s="52"/>
      <c r="MSV29" s="52"/>
      <c r="MSW29" s="52"/>
      <c r="MSX29" s="52"/>
      <c r="MSY29" s="52"/>
      <c r="MSZ29" s="52"/>
      <c r="MTA29" s="52"/>
      <c r="MTB29" s="52"/>
      <c r="MTC29" s="52"/>
      <c r="MTD29" s="52"/>
      <c r="MTE29" s="52"/>
      <c r="MTF29" s="52"/>
      <c r="MTG29" s="52"/>
      <c r="MTH29" s="52"/>
      <c r="MTI29" s="52"/>
      <c r="MTJ29" s="52"/>
      <c r="MTK29" s="52"/>
      <c r="MTL29" s="52"/>
      <c r="MTM29" s="52"/>
      <c r="MTN29" s="52"/>
      <c r="MTO29" s="52"/>
      <c r="MTP29" s="52"/>
      <c r="MTQ29" s="52"/>
      <c r="MTR29" s="52"/>
      <c r="MTS29" s="52"/>
      <c r="MTT29" s="52"/>
      <c r="MTU29" s="52"/>
      <c r="MTV29" s="52"/>
      <c r="MTW29" s="52"/>
      <c r="MTX29" s="52"/>
      <c r="MTY29" s="52"/>
      <c r="MTZ29" s="52"/>
      <c r="MUA29" s="52"/>
      <c r="MUB29" s="52"/>
      <c r="MUC29" s="52"/>
      <c r="MUD29" s="52"/>
      <c r="MUE29" s="52"/>
      <c r="MUF29" s="52"/>
      <c r="MUG29" s="52"/>
      <c r="MUH29" s="52"/>
      <c r="MUI29" s="52"/>
      <c r="MUJ29" s="52"/>
      <c r="MUK29" s="52"/>
      <c r="MUL29" s="52"/>
      <c r="MUM29" s="52"/>
      <c r="MUN29" s="52"/>
      <c r="MUO29" s="52"/>
      <c r="MUP29" s="52"/>
      <c r="MUQ29" s="52"/>
      <c r="MUR29" s="52"/>
      <c r="MUS29" s="52"/>
      <c r="MUT29" s="52"/>
      <c r="MUU29" s="52"/>
      <c r="MUV29" s="52"/>
      <c r="MUW29" s="52"/>
      <c r="MUX29" s="52"/>
      <c r="MUY29" s="52"/>
      <c r="MUZ29" s="52"/>
      <c r="MVA29" s="52"/>
      <c r="MVB29" s="52"/>
      <c r="MVC29" s="52"/>
      <c r="MVD29" s="52"/>
      <c r="MVE29" s="52"/>
      <c r="MVF29" s="52"/>
      <c r="MVG29" s="52"/>
      <c r="MVH29" s="52"/>
      <c r="MVI29" s="52"/>
      <c r="MVJ29" s="52"/>
      <c r="MVK29" s="52"/>
      <c r="MVL29" s="52"/>
      <c r="MVM29" s="52"/>
      <c r="MVN29" s="52"/>
      <c r="MVO29" s="52"/>
      <c r="MVP29" s="52"/>
      <c r="MVQ29" s="52"/>
      <c r="MVR29" s="52"/>
      <c r="MVS29" s="52"/>
      <c r="MVT29" s="52"/>
      <c r="MVU29" s="52"/>
      <c r="MVV29" s="52"/>
      <c r="MVW29" s="52"/>
      <c r="MVX29" s="52"/>
      <c r="MVY29" s="52"/>
      <c r="MVZ29" s="52"/>
      <c r="MWA29" s="52"/>
      <c r="MWB29" s="52"/>
      <c r="MWC29" s="52"/>
      <c r="MWD29" s="52"/>
      <c r="MWE29" s="52"/>
      <c r="MWF29" s="52"/>
      <c r="MWG29" s="52"/>
      <c r="MWH29" s="52"/>
      <c r="MWI29" s="52"/>
      <c r="MWJ29" s="52"/>
      <c r="MWK29" s="52"/>
      <c r="MWL29" s="52"/>
      <c r="MWM29" s="52"/>
      <c r="MWN29" s="52"/>
      <c r="MWO29" s="52"/>
      <c r="MWP29" s="52"/>
      <c r="MWQ29" s="52"/>
      <c r="MWR29" s="52"/>
      <c r="MWS29" s="52"/>
      <c r="MWT29" s="52"/>
      <c r="MWU29" s="52"/>
      <c r="MWV29" s="52"/>
      <c r="MWW29" s="52"/>
      <c r="MWX29" s="52"/>
      <c r="MWY29" s="52"/>
      <c r="MWZ29" s="52"/>
      <c r="MXA29" s="52"/>
      <c r="MXB29" s="52"/>
      <c r="MXC29" s="52"/>
      <c r="MXD29" s="52"/>
      <c r="MXE29" s="52"/>
      <c r="MXF29" s="52"/>
      <c r="MXG29" s="52"/>
      <c r="MXH29" s="52"/>
      <c r="MXI29" s="52"/>
      <c r="MXJ29" s="52"/>
      <c r="MXK29" s="52"/>
      <c r="MXL29" s="52"/>
      <c r="MXM29" s="52"/>
      <c r="MXN29" s="52"/>
      <c r="MXO29" s="52"/>
      <c r="MXP29" s="52"/>
      <c r="MXQ29" s="52"/>
      <c r="MXR29" s="52"/>
      <c r="MXS29" s="52"/>
      <c r="MXT29" s="52"/>
      <c r="MXU29" s="52"/>
      <c r="MXV29" s="52"/>
      <c r="MXW29" s="52"/>
      <c r="MXX29" s="52"/>
      <c r="MXY29" s="52"/>
      <c r="MXZ29" s="52"/>
      <c r="MYA29" s="52"/>
      <c r="MYB29" s="52"/>
      <c r="MYC29" s="52"/>
      <c r="MYD29" s="52"/>
      <c r="MYE29" s="52"/>
      <c r="MYF29" s="52"/>
      <c r="MYG29" s="52"/>
      <c r="MYH29" s="52"/>
      <c r="MYI29" s="52"/>
      <c r="MYJ29" s="52"/>
      <c r="MYK29" s="52"/>
      <c r="MYL29" s="52"/>
      <c r="MYM29" s="52"/>
      <c r="MYN29" s="52"/>
      <c r="MYO29" s="52"/>
      <c r="MYP29" s="52"/>
      <c r="MYQ29" s="52"/>
      <c r="MYR29" s="52"/>
      <c r="MYS29" s="52"/>
      <c r="MYT29" s="52"/>
      <c r="MYU29" s="52"/>
      <c r="MYV29" s="52"/>
      <c r="MYW29" s="52"/>
      <c r="MYX29" s="52"/>
      <c r="MYY29" s="52"/>
      <c r="MYZ29" s="52"/>
      <c r="MZA29" s="52"/>
      <c r="MZB29" s="52"/>
      <c r="MZC29" s="52"/>
      <c r="MZD29" s="52"/>
      <c r="MZE29" s="52"/>
      <c r="MZF29" s="52"/>
      <c r="MZG29" s="52"/>
      <c r="MZH29" s="52"/>
      <c r="MZI29" s="52"/>
      <c r="MZJ29" s="52"/>
      <c r="MZK29" s="52"/>
      <c r="MZL29" s="52"/>
      <c r="MZM29" s="52"/>
      <c r="MZN29" s="52"/>
      <c r="MZO29" s="52"/>
      <c r="MZP29" s="52"/>
      <c r="MZQ29" s="52"/>
      <c r="MZR29" s="52"/>
      <c r="MZS29" s="52"/>
      <c r="MZT29" s="52"/>
      <c r="MZU29" s="52"/>
      <c r="MZV29" s="52"/>
      <c r="MZW29" s="52"/>
      <c r="MZX29" s="52"/>
      <c r="MZY29" s="52"/>
      <c r="MZZ29" s="52"/>
      <c r="NAA29" s="52"/>
      <c r="NAB29" s="52"/>
      <c r="NAC29" s="52"/>
      <c r="NAD29" s="52"/>
      <c r="NAE29" s="52"/>
      <c r="NAF29" s="52"/>
      <c r="NAG29" s="52"/>
      <c r="NAH29" s="52"/>
      <c r="NAI29" s="52"/>
      <c r="NAJ29" s="52"/>
      <c r="NAK29" s="52"/>
      <c r="NAL29" s="52"/>
      <c r="NAM29" s="52"/>
      <c r="NAN29" s="52"/>
      <c r="NAO29" s="52"/>
      <c r="NAP29" s="52"/>
      <c r="NAQ29" s="52"/>
      <c r="NAR29" s="52"/>
      <c r="NAS29" s="52"/>
      <c r="NAT29" s="52"/>
      <c r="NAU29" s="52"/>
      <c r="NAV29" s="52"/>
      <c r="NAW29" s="52"/>
      <c r="NAX29" s="52"/>
      <c r="NAY29" s="52"/>
      <c r="NAZ29" s="52"/>
      <c r="NBA29" s="52"/>
      <c r="NBB29" s="52"/>
      <c r="NBC29" s="52"/>
      <c r="NBD29" s="52"/>
      <c r="NBE29" s="52"/>
      <c r="NBF29" s="52"/>
      <c r="NBG29" s="52"/>
      <c r="NBH29" s="52"/>
      <c r="NBI29" s="52"/>
      <c r="NBJ29" s="52"/>
      <c r="NBK29" s="52"/>
      <c r="NBL29" s="52"/>
      <c r="NBM29" s="52"/>
      <c r="NBN29" s="52"/>
      <c r="NBO29" s="52"/>
      <c r="NBP29" s="52"/>
      <c r="NBQ29" s="52"/>
      <c r="NBR29" s="52"/>
      <c r="NBS29" s="52"/>
      <c r="NBT29" s="52"/>
      <c r="NBU29" s="52"/>
      <c r="NBV29" s="52"/>
      <c r="NBW29" s="52"/>
      <c r="NBX29" s="52"/>
      <c r="NBY29" s="52"/>
      <c r="NBZ29" s="52"/>
      <c r="NCA29" s="52"/>
      <c r="NCB29" s="52"/>
      <c r="NCC29" s="52"/>
      <c r="NCD29" s="52"/>
      <c r="NCE29" s="52"/>
      <c r="NCF29" s="52"/>
      <c r="NCG29" s="52"/>
      <c r="NCH29" s="52"/>
      <c r="NCI29" s="52"/>
      <c r="NCJ29" s="52"/>
      <c r="NCK29" s="52"/>
      <c r="NCL29" s="52"/>
      <c r="NCM29" s="52"/>
      <c r="NCN29" s="52"/>
      <c r="NCO29" s="52"/>
      <c r="NCP29" s="52"/>
      <c r="NCQ29" s="52"/>
      <c r="NCR29" s="52"/>
      <c r="NCS29" s="52"/>
      <c r="NCT29" s="52"/>
      <c r="NCU29" s="52"/>
      <c r="NCV29" s="52"/>
      <c r="NCW29" s="52"/>
      <c r="NCX29" s="52"/>
      <c r="NCY29" s="52"/>
      <c r="NCZ29" s="52"/>
      <c r="NDA29" s="52"/>
      <c r="NDB29" s="52"/>
      <c r="NDC29" s="52"/>
      <c r="NDD29" s="52"/>
      <c r="NDE29" s="52"/>
      <c r="NDF29" s="52"/>
      <c r="NDG29" s="52"/>
      <c r="NDH29" s="52"/>
      <c r="NDI29" s="52"/>
      <c r="NDJ29" s="52"/>
      <c r="NDK29" s="52"/>
      <c r="NDL29" s="52"/>
      <c r="NDM29" s="52"/>
      <c r="NDN29" s="52"/>
      <c r="NDO29" s="52"/>
      <c r="NDP29" s="52"/>
      <c r="NDQ29" s="52"/>
      <c r="NDR29" s="52"/>
      <c r="NDS29" s="52"/>
      <c r="NDT29" s="52"/>
      <c r="NDU29" s="52"/>
      <c r="NDV29" s="52"/>
      <c r="NDW29" s="52"/>
      <c r="NDX29" s="52"/>
      <c r="NDY29" s="52"/>
      <c r="NDZ29" s="52"/>
      <c r="NEA29" s="52"/>
      <c r="NEB29" s="52"/>
      <c r="NEC29" s="52"/>
      <c r="NED29" s="52"/>
      <c r="NEE29" s="52"/>
      <c r="NEF29" s="52"/>
      <c r="NEG29" s="52"/>
      <c r="NEH29" s="52"/>
      <c r="NEI29" s="52"/>
      <c r="NEJ29" s="52"/>
      <c r="NEK29" s="52"/>
      <c r="NEL29" s="52"/>
      <c r="NEM29" s="52"/>
      <c r="NEN29" s="52"/>
      <c r="NEO29" s="52"/>
      <c r="NEP29" s="52"/>
      <c r="NEQ29" s="52"/>
      <c r="NER29" s="52"/>
      <c r="NES29" s="52"/>
      <c r="NET29" s="52"/>
      <c r="NEU29" s="52"/>
      <c r="NEV29" s="52"/>
      <c r="NEW29" s="52"/>
      <c r="NEX29" s="52"/>
      <c r="NEY29" s="52"/>
      <c r="NEZ29" s="52"/>
      <c r="NFA29" s="52"/>
      <c r="NFB29" s="52"/>
      <c r="NFC29" s="52"/>
      <c r="NFD29" s="52"/>
      <c r="NFE29" s="52"/>
      <c r="NFF29" s="52"/>
      <c r="NFG29" s="52"/>
      <c r="NFH29" s="52"/>
      <c r="NFI29" s="52"/>
      <c r="NFJ29" s="52"/>
      <c r="NFK29" s="52"/>
      <c r="NFL29" s="52"/>
      <c r="NFM29" s="52"/>
      <c r="NFN29" s="52"/>
      <c r="NFO29" s="52"/>
      <c r="NFP29" s="52"/>
      <c r="NFQ29" s="52"/>
      <c r="NFR29" s="52"/>
      <c r="NFS29" s="52"/>
      <c r="NFT29" s="52"/>
      <c r="NFU29" s="52"/>
      <c r="NFV29" s="52"/>
      <c r="NFW29" s="52"/>
      <c r="NFX29" s="52"/>
      <c r="NFY29" s="52"/>
      <c r="NFZ29" s="52"/>
      <c r="NGA29" s="52"/>
      <c r="NGB29" s="52"/>
      <c r="NGC29" s="52"/>
      <c r="NGD29" s="52"/>
      <c r="NGE29" s="52"/>
      <c r="NGF29" s="52"/>
      <c r="NGG29" s="52"/>
      <c r="NGH29" s="52"/>
      <c r="NGI29" s="52"/>
      <c r="NGJ29" s="52"/>
      <c r="NGK29" s="52"/>
      <c r="NGL29" s="52"/>
      <c r="NGM29" s="52"/>
      <c r="NGN29" s="52"/>
      <c r="NGO29" s="52"/>
      <c r="NGP29" s="52"/>
      <c r="NGQ29" s="52"/>
      <c r="NGR29" s="52"/>
      <c r="NGS29" s="52"/>
      <c r="NGT29" s="52"/>
      <c r="NGU29" s="52"/>
      <c r="NGV29" s="52"/>
      <c r="NGW29" s="52"/>
      <c r="NGX29" s="52"/>
      <c r="NGY29" s="52"/>
      <c r="NGZ29" s="52"/>
      <c r="NHA29" s="52"/>
      <c r="NHB29" s="52"/>
      <c r="NHC29" s="52"/>
      <c r="NHD29" s="52"/>
      <c r="NHE29" s="52"/>
      <c r="NHF29" s="52"/>
      <c r="NHG29" s="52"/>
      <c r="NHH29" s="52"/>
      <c r="NHI29" s="52"/>
      <c r="NHJ29" s="52"/>
      <c r="NHK29" s="52"/>
      <c r="NHL29" s="52"/>
      <c r="NHM29" s="52"/>
      <c r="NHN29" s="52"/>
      <c r="NHO29" s="52"/>
      <c r="NHP29" s="52"/>
      <c r="NHQ29" s="52"/>
      <c r="NHR29" s="52"/>
      <c r="NHS29" s="52"/>
      <c r="NHT29" s="52"/>
      <c r="NHU29" s="52"/>
      <c r="NHV29" s="52"/>
      <c r="NHW29" s="52"/>
      <c r="NHX29" s="52"/>
      <c r="NHY29" s="52"/>
      <c r="NHZ29" s="52"/>
      <c r="NIA29" s="52"/>
      <c r="NIB29" s="52"/>
      <c r="NIC29" s="52"/>
      <c r="NID29" s="52"/>
      <c r="NIE29" s="52"/>
      <c r="NIF29" s="52"/>
      <c r="NIG29" s="52"/>
      <c r="NIH29" s="52"/>
      <c r="NII29" s="52"/>
      <c r="NIJ29" s="52"/>
      <c r="NIK29" s="52"/>
      <c r="NIL29" s="52"/>
      <c r="NIM29" s="52"/>
      <c r="NIN29" s="52"/>
      <c r="NIO29" s="52"/>
      <c r="NIP29" s="52"/>
      <c r="NIQ29" s="52"/>
      <c r="NIR29" s="52"/>
      <c r="NIS29" s="52"/>
      <c r="NIT29" s="52"/>
      <c r="NIU29" s="52"/>
      <c r="NIV29" s="52"/>
      <c r="NIW29" s="52"/>
      <c r="NIX29" s="52"/>
      <c r="NIY29" s="52"/>
      <c r="NIZ29" s="52"/>
      <c r="NJA29" s="52"/>
      <c r="NJB29" s="52"/>
      <c r="NJC29" s="52"/>
      <c r="NJD29" s="52"/>
      <c r="NJE29" s="52"/>
      <c r="NJF29" s="52"/>
      <c r="NJG29" s="52"/>
      <c r="NJH29" s="52"/>
      <c r="NJI29" s="52"/>
      <c r="NJJ29" s="52"/>
      <c r="NJK29" s="52"/>
      <c r="NJL29" s="52"/>
      <c r="NJM29" s="52"/>
      <c r="NJN29" s="52"/>
      <c r="NJO29" s="52"/>
      <c r="NJP29" s="52"/>
      <c r="NJQ29" s="52"/>
      <c r="NJR29" s="52"/>
      <c r="NJS29" s="52"/>
      <c r="NJT29" s="52"/>
      <c r="NJU29" s="52"/>
      <c r="NJV29" s="52"/>
      <c r="NJW29" s="52"/>
      <c r="NJX29" s="52"/>
      <c r="NJY29" s="52"/>
      <c r="NJZ29" s="52"/>
      <c r="NKA29" s="52"/>
      <c r="NKB29" s="52"/>
      <c r="NKC29" s="52"/>
      <c r="NKD29" s="52"/>
      <c r="NKE29" s="52"/>
      <c r="NKF29" s="52"/>
      <c r="NKG29" s="52"/>
      <c r="NKH29" s="52"/>
      <c r="NKI29" s="52"/>
      <c r="NKJ29" s="52"/>
      <c r="NKK29" s="52"/>
      <c r="NKL29" s="52"/>
      <c r="NKM29" s="52"/>
      <c r="NKN29" s="52"/>
      <c r="NKO29" s="52"/>
      <c r="NKP29" s="52"/>
      <c r="NKQ29" s="52"/>
      <c r="NKR29" s="52"/>
      <c r="NKS29" s="52"/>
      <c r="NKT29" s="52"/>
      <c r="NKU29" s="52"/>
      <c r="NKV29" s="52"/>
      <c r="NKW29" s="52"/>
      <c r="NKX29" s="52"/>
      <c r="NKY29" s="52"/>
      <c r="NKZ29" s="52"/>
      <c r="NLA29" s="52"/>
      <c r="NLB29" s="52"/>
      <c r="NLC29" s="52"/>
      <c r="NLD29" s="52"/>
      <c r="NLE29" s="52"/>
      <c r="NLF29" s="52"/>
      <c r="NLG29" s="52"/>
      <c r="NLH29" s="52"/>
      <c r="NLI29" s="52"/>
      <c r="NLJ29" s="52"/>
      <c r="NLK29" s="52"/>
      <c r="NLL29" s="52"/>
      <c r="NLM29" s="52"/>
      <c r="NLN29" s="52"/>
      <c r="NLO29" s="52"/>
      <c r="NLP29" s="52"/>
      <c r="NLQ29" s="52"/>
      <c r="NLR29" s="52"/>
      <c r="NLS29" s="52"/>
      <c r="NLT29" s="52"/>
      <c r="NLU29" s="52"/>
      <c r="NLV29" s="52"/>
      <c r="NLW29" s="52"/>
      <c r="NLX29" s="52"/>
      <c r="NLY29" s="52"/>
      <c r="NLZ29" s="52"/>
      <c r="NMA29" s="52"/>
      <c r="NMB29" s="52"/>
      <c r="NMC29" s="52"/>
      <c r="NMD29" s="52"/>
      <c r="NME29" s="52"/>
      <c r="NMF29" s="52"/>
      <c r="NMG29" s="52"/>
      <c r="NMH29" s="52"/>
      <c r="NMI29" s="52"/>
      <c r="NMJ29" s="52"/>
      <c r="NMK29" s="52"/>
      <c r="NML29" s="52"/>
      <c r="NMM29" s="52"/>
      <c r="NMN29" s="52"/>
      <c r="NMO29" s="52"/>
      <c r="NMP29" s="52"/>
      <c r="NMQ29" s="52"/>
      <c r="NMR29" s="52"/>
      <c r="NMS29" s="52"/>
      <c r="NMT29" s="52"/>
      <c r="NMU29" s="52"/>
      <c r="NMV29" s="52"/>
      <c r="NMW29" s="52"/>
      <c r="NMX29" s="52"/>
      <c r="NMY29" s="52"/>
      <c r="NMZ29" s="52"/>
      <c r="NNA29" s="52"/>
      <c r="NNB29" s="52"/>
      <c r="NNC29" s="52"/>
      <c r="NND29" s="52"/>
      <c r="NNE29" s="52"/>
      <c r="NNF29" s="52"/>
      <c r="NNG29" s="52"/>
      <c r="NNH29" s="52"/>
      <c r="NNI29" s="52"/>
      <c r="NNJ29" s="52"/>
      <c r="NNK29" s="52"/>
      <c r="NNL29" s="52"/>
      <c r="NNM29" s="52"/>
      <c r="NNN29" s="52"/>
      <c r="NNO29" s="52"/>
      <c r="NNP29" s="52"/>
      <c r="NNQ29" s="52"/>
      <c r="NNR29" s="52"/>
      <c r="NNS29" s="52"/>
      <c r="NNT29" s="52"/>
      <c r="NNU29" s="52"/>
      <c r="NNV29" s="52"/>
      <c r="NNW29" s="52"/>
      <c r="NNX29" s="52"/>
      <c r="NNY29" s="52"/>
      <c r="NNZ29" s="52"/>
      <c r="NOA29" s="52"/>
      <c r="NOB29" s="52"/>
      <c r="NOC29" s="52"/>
      <c r="NOD29" s="52"/>
      <c r="NOE29" s="52"/>
      <c r="NOF29" s="52"/>
      <c r="NOG29" s="52"/>
      <c r="NOH29" s="52"/>
      <c r="NOI29" s="52"/>
      <c r="NOJ29" s="52"/>
      <c r="NOK29" s="52"/>
      <c r="NOL29" s="52"/>
      <c r="NOM29" s="52"/>
      <c r="NON29" s="52"/>
      <c r="NOO29" s="52"/>
      <c r="NOP29" s="52"/>
      <c r="NOQ29" s="52"/>
      <c r="NOR29" s="52"/>
      <c r="NOS29" s="52"/>
      <c r="NOT29" s="52"/>
      <c r="NOU29" s="52"/>
      <c r="NOV29" s="52"/>
      <c r="NOW29" s="52"/>
      <c r="NOX29" s="52"/>
      <c r="NOY29" s="52"/>
      <c r="NOZ29" s="52"/>
      <c r="NPA29" s="52"/>
      <c r="NPB29" s="52"/>
      <c r="NPC29" s="52"/>
      <c r="NPD29" s="52"/>
      <c r="NPE29" s="52"/>
      <c r="NPF29" s="52"/>
      <c r="NPG29" s="52"/>
      <c r="NPH29" s="52"/>
      <c r="NPI29" s="52"/>
      <c r="NPJ29" s="52"/>
      <c r="NPK29" s="52"/>
      <c r="NPL29" s="52"/>
      <c r="NPM29" s="52"/>
      <c r="NPN29" s="52"/>
      <c r="NPO29" s="52"/>
      <c r="NPP29" s="52"/>
      <c r="NPQ29" s="52"/>
      <c r="NPR29" s="52"/>
      <c r="NPS29" s="52"/>
      <c r="NPT29" s="52"/>
      <c r="NPU29" s="52"/>
      <c r="NPV29" s="52"/>
      <c r="NPW29" s="52"/>
      <c r="NPX29" s="52"/>
      <c r="NPY29" s="52"/>
      <c r="NPZ29" s="52"/>
      <c r="NQA29" s="52"/>
      <c r="NQB29" s="52"/>
      <c r="NQC29" s="52"/>
      <c r="NQD29" s="52"/>
      <c r="NQE29" s="52"/>
      <c r="NQF29" s="52"/>
      <c r="NQG29" s="52"/>
      <c r="NQH29" s="52"/>
      <c r="NQI29" s="52"/>
      <c r="NQJ29" s="52"/>
      <c r="NQK29" s="52"/>
      <c r="NQL29" s="52"/>
      <c r="NQM29" s="52"/>
      <c r="NQN29" s="52"/>
      <c r="NQO29" s="52"/>
      <c r="NQP29" s="52"/>
      <c r="NQQ29" s="52"/>
      <c r="NQR29" s="52"/>
      <c r="NQS29" s="52"/>
      <c r="NQT29" s="52"/>
      <c r="NQU29" s="52"/>
      <c r="NQV29" s="52"/>
      <c r="NQW29" s="52"/>
      <c r="NQX29" s="52"/>
      <c r="NQY29" s="52"/>
      <c r="NQZ29" s="52"/>
      <c r="NRA29" s="52"/>
      <c r="NRB29" s="52"/>
      <c r="NRC29" s="52"/>
      <c r="NRD29" s="52"/>
      <c r="NRE29" s="52"/>
      <c r="NRF29" s="52"/>
      <c r="NRG29" s="52"/>
      <c r="NRH29" s="52"/>
      <c r="NRI29" s="52"/>
      <c r="NRJ29" s="52"/>
      <c r="NRK29" s="52"/>
      <c r="NRL29" s="52"/>
      <c r="NRM29" s="52"/>
      <c r="NRN29" s="52"/>
      <c r="NRO29" s="52"/>
      <c r="NRP29" s="52"/>
      <c r="NRQ29" s="52"/>
      <c r="NRR29" s="52"/>
      <c r="NRS29" s="52"/>
      <c r="NRT29" s="52"/>
      <c r="NRU29" s="52"/>
      <c r="NRV29" s="52"/>
      <c r="NRW29" s="52"/>
      <c r="NRX29" s="52"/>
      <c r="NRY29" s="52"/>
      <c r="NRZ29" s="52"/>
      <c r="NSA29" s="52"/>
      <c r="NSB29" s="52"/>
      <c r="NSC29" s="52"/>
      <c r="NSD29" s="52"/>
      <c r="NSE29" s="52"/>
      <c r="NSF29" s="52"/>
      <c r="NSG29" s="52"/>
      <c r="NSH29" s="52"/>
      <c r="NSI29" s="52"/>
      <c r="NSJ29" s="52"/>
      <c r="NSK29" s="52"/>
      <c r="NSL29" s="52"/>
      <c r="NSM29" s="52"/>
      <c r="NSN29" s="52"/>
      <c r="NSO29" s="52"/>
      <c r="NSP29" s="52"/>
      <c r="NSQ29" s="52"/>
      <c r="NSR29" s="52"/>
      <c r="NSS29" s="52"/>
      <c r="NST29" s="52"/>
      <c r="NSU29" s="52"/>
      <c r="NSV29" s="52"/>
      <c r="NSW29" s="52"/>
      <c r="NSX29" s="52"/>
      <c r="NSY29" s="52"/>
      <c r="NSZ29" s="52"/>
      <c r="NTA29" s="52"/>
      <c r="NTB29" s="52"/>
      <c r="NTC29" s="52"/>
      <c r="NTD29" s="52"/>
      <c r="NTE29" s="52"/>
      <c r="NTF29" s="52"/>
      <c r="NTG29" s="52"/>
      <c r="NTH29" s="52"/>
      <c r="NTI29" s="52"/>
      <c r="NTJ29" s="52"/>
      <c r="NTK29" s="52"/>
      <c r="NTL29" s="52"/>
      <c r="NTM29" s="52"/>
      <c r="NTN29" s="52"/>
      <c r="NTO29" s="52"/>
      <c r="NTP29" s="52"/>
      <c r="NTQ29" s="52"/>
      <c r="NTR29" s="52"/>
      <c r="NTS29" s="52"/>
      <c r="NTT29" s="52"/>
      <c r="NTU29" s="52"/>
      <c r="NTV29" s="52"/>
      <c r="NTW29" s="52"/>
      <c r="NTX29" s="52"/>
      <c r="NTY29" s="52"/>
      <c r="NTZ29" s="52"/>
      <c r="NUA29" s="52"/>
      <c r="NUB29" s="52"/>
      <c r="NUC29" s="52"/>
      <c r="NUD29" s="52"/>
      <c r="NUE29" s="52"/>
      <c r="NUF29" s="52"/>
      <c r="NUG29" s="52"/>
      <c r="NUH29" s="52"/>
      <c r="NUI29" s="52"/>
      <c r="NUJ29" s="52"/>
      <c r="NUK29" s="52"/>
      <c r="NUL29" s="52"/>
      <c r="NUM29" s="52"/>
      <c r="NUN29" s="52"/>
      <c r="NUO29" s="52"/>
      <c r="NUP29" s="52"/>
      <c r="NUQ29" s="52"/>
      <c r="NUR29" s="52"/>
      <c r="NUS29" s="52"/>
      <c r="NUT29" s="52"/>
      <c r="NUU29" s="52"/>
      <c r="NUV29" s="52"/>
      <c r="NUW29" s="52"/>
      <c r="NUX29" s="52"/>
      <c r="NUY29" s="52"/>
      <c r="NUZ29" s="52"/>
      <c r="NVA29" s="52"/>
      <c r="NVB29" s="52"/>
      <c r="NVC29" s="52"/>
      <c r="NVD29" s="52"/>
      <c r="NVE29" s="52"/>
      <c r="NVF29" s="52"/>
      <c r="NVG29" s="52"/>
      <c r="NVH29" s="52"/>
      <c r="NVI29" s="52"/>
      <c r="NVJ29" s="52"/>
      <c r="NVK29" s="52"/>
      <c r="NVL29" s="52"/>
      <c r="NVM29" s="52"/>
      <c r="NVN29" s="52"/>
      <c r="NVO29" s="52"/>
      <c r="NVP29" s="52"/>
      <c r="NVQ29" s="52"/>
      <c r="NVR29" s="52"/>
      <c r="NVS29" s="52"/>
      <c r="NVT29" s="52"/>
      <c r="NVU29" s="52"/>
      <c r="NVV29" s="52"/>
      <c r="NVW29" s="52"/>
      <c r="NVX29" s="52"/>
      <c r="NVY29" s="52"/>
      <c r="NVZ29" s="52"/>
      <c r="NWA29" s="52"/>
      <c r="NWB29" s="52"/>
      <c r="NWC29" s="52"/>
      <c r="NWD29" s="52"/>
      <c r="NWE29" s="52"/>
      <c r="NWF29" s="52"/>
      <c r="NWG29" s="52"/>
      <c r="NWH29" s="52"/>
      <c r="NWI29" s="52"/>
      <c r="NWJ29" s="52"/>
      <c r="NWK29" s="52"/>
      <c r="NWL29" s="52"/>
      <c r="NWM29" s="52"/>
      <c r="NWN29" s="52"/>
      <c r="NWO29" s="52"/>
      <c r="NWP29" s="52"/>
      <c r="NWQ29" s="52"/>
      <c r="NWR29" s="52"/>
      <c r="NWS29" s="52"/>
      <c r="NWT29" s="52"/>
      <c r="NWU29" s="52"/>
      <c r="NWV29" s="52"/>
      <c r="NWW29" s="52"/>
      <c r="NWX29" s="52"/>
      <c r="NWY29" s="52"/>
      <c r="NWZ29" s="52"/>
      <c r="NXA29" s="52"/>
      <c r="NXB29" s="52"/>
      <c r="NXC29" s="52"/>
      <c r="NXD29" s="52"/>
      <c r="NXE29" s="52"/>
      <c r="NXF29" s="52"/>
      <c r="NXG29" s="52"/>
      <c r="NXH29" s="52"/>
      <c r="NXI29" s="52"/>
      <c r="NXJ29" s="52"/>
      <c r="NXK29" s="52"/>
      <c r="NXL29" s="52"/>
      <c r="NXM29" s="52"/>
      <c r="NXN29" s="52"/>
      <c r="NXO29" s="52"/>
      <c r="NXP29" s="52"/>
      <c r="NXQ29" s="52"/>
      <c r="NXR29" s="52"/>
      <c r="NXS29" s="52"/>
      <c r="NXT29" s="52"/>
      <c r="NXU29" s="52"/>
      <c r="NXV29" s="52"/>
      <c r="NXW29" s="52"/>
      <c r="NXX29" s="52"/>
      <c r="NXY29" s="52"/>
      <c r="NXZ29" s="52"/>
      <c r="NYA29" s="52"/>
      <c r="NYB29" s="52"/>
      <c r="NYC29" s="52"/>
      <c r="NYD29" s="52"/>
      <c r="NYE29" s="52"/>
      <c r="NYF29" s="52"/>
      <c r="NYG29" s="52"/>
      <c r="NYH29" s="52"/>
      <c r="NYI29" s="52"/>
      <c r="NYJ29" s="52"/>
      <c r="NYK29" s="52"/>
      <c r="NYL29" s="52"/>
      <c r="NYM29" s="52"/>
      <c r="NYN29" s="52"/>
      <c r="NYO29" s="52"/>
      <c r="NYP29" s="52"/>
      <c r="NYQ29" s="52"/>
      <c r="NYR29" s="52"/>
      <c r="NYS29" s="52"/>
      <c r="NYT29" s="52"/>
      <c r="NYU29" s="52"/>
      <c r="NYV29" s="52"/>
      <c r="NYW29" s="52"/>
      <c r="NYX29" s="52"/>
      <c r="NYY29" s="52"/>
      <c r="NYZ29" s="52"/>
      <c r="NZA29" s="52"/>
      <c r="NZB29" s="52"/>
      <c r="NZC29" s="52"/>
      <c r="NZD29" s="52"/>
      <c r="NZE29" s="52"/>
      <c r="NZF29" s="52"/>
      <c r="NZG29" s="52"/>
      <c r="NZH29" s="52"/>
      <c r="NZI29" s="52"/>
      <c r="NZJ29" s="52"/>
      <c r="NZK29" s="52"/>
      <c r="NZL29" s="52"/>
      <c r="NZM29" s="52"/>
      <c r="NZN29" s="52"/>
      <c r="NZO29" s="52"/>
      <c r="NZP29" s="52"/>
      <c r="NZQ29" s="52"/>
      <c r="NZR29" s="52"/>
      <c r="NZS29" s="52"/>
      <c r="NZT29" s="52"/>
      <c r="NZU29" s="52"/>
      <c r="NZV29" s="52"/>
      <c r="NZW29" s="52"/>
      <c r="NZX29" s="52"/>
      <c r="NZY29" s="52"/>
      <c r="NZZ29" s="52"/>
      <c r="OAA29" s="52"/>
      <c r="OAB29" s="52"/>
      <c r="OAC29" s="52"/>
      <c r="OAD29" s="52"/>
      <c r="OAE29" s="52"/>
      <c r="OAF29" s="52"/>
      <c r="OAG29" s="52"/>
      <c r="OAH29" s="52"/>
      <c r="OAI29" s="52"/>
      <c r="OAJ29" s="52"/>
      <c r="OAK29" s="52"/>
      <c r="OAL29" s="52"/>
      <c r="OAM29" s="52"/>
      <c r="OAN29" s="52"/>
      <c r="OAO29" s="52"/>
      <c r="OAP29" s="52"/>
      <c r="OAQ29" s="52"/>
      <c r="OAR29" s="52"/>
      <c r="OAS29" s="52"/>
      <c r="OAT29" s="52"/>
      <c r="OAU29" s="52"/>
      <c r="OAV29" s="52"/>
      <c r="OAW29" s="52"/>
      <c r="OAX29" s="52"/>
      <c r="OAY29" s="52"/>
      <c r="OAZ29" s="52"/>
      <c r="OBA29" s="52"/>
      <c r="OBB29" s="52"/>
      <c r="OBC29" s="52"/>
      <c r="OBD29" s="52"/>
      <c r="OBE29" s="52"/>
      <c r="OBF29" s="52"/>
      <c r="OBG29" s="52"/>
      <c r="OBH29" s="52"/>
      <c r="OBI29" s="52"/>
      <c r="OBJ29" s="52"/>
      <c r="OBK29" s="52"/>
      <c r="OBL29" s="52"/>
      <c r="OBM29" s="52"/>
      <c r="OBN29" s="52"/>
      <c r="OBO29" s="52"/>
      <c r="OBP29" s="52"/>
      <c r="OBQ29" s="52"/>
      <c r="OBR29" s="52"/>
      <c r="OBS29" s="52"/>
      <c r="OBT29" s="52"/>
      <c r="OBU29" s="52"/>
      <c r="OBV29" s="52"/>
      <c r="OBW29" s="52"/>
      <c r="OBX29" s="52"/>
      <c r="OBY29" s="52"/>
      <c r="OBZ29" s="52"/>
      <c r="OCA29" s="52"/>
      <c r="OCB29" s="52"/>
      <c r="OCC29" s="52"/>
      <c r="OCD29" s="52"/>
      <c r="OCE29" s="52"/>
      <c r="OCF29" s="52"/>
      <c r="OCG29" s="52"/>
      <c r="OCH29" s="52"/>
      <c r="OCI29" s="52"/>
      <c r="OCJ29" s="52"/>
      <c r="OCK29" s="52"/>
      <c r="OCL29" s="52"/>
      <c r="OCM29" s="52"/>
      <c r="OCN29" s="52"/>
      <c r="OCO29" s="52"/>
      <c r="OCP29" s="52"/>
      <c r="OCQ29" s="52"/>
      <c r="OCR29" s="52"/>
      <c r="OCS29" s="52"/>
      <c r="OCT29" s="52"/>
      <c r="OCU29" s="52"/>
      <c r="OCV29" s="52"/>
      <c r="OCW29" s="52"/>
      <c r="OCX29" s="52"/>
      <c r="OCY29" s="52"/>
      <c r="OCZ29" s="52"/>
      <c r="ODA29" s="52"/>
      <c r="ODB29" s="52"/>
      <c r="ODC29" s="52"/>
      <c r="ODD29" s="52"/>
      <c r="ODE29" s="52"/>
      <c r="ODF29" s="52"/>
      <c r="ODG29" s="52"/>
      <c r="ODH29" s="52"/>
      <c r="ODI29" s="52"/>
      <c r="ODJ29" s="52"/>
      <c r="ODK29" s="52"/>
      <c r="ODL29" s="52"/>
      <c r="ODM29" s="52"/>
      <c r="ODN29" s="52"/>
      <c r="ODO29" s="52"/>
      <c r="ODP29" s="52"/>
      <c r="ODQ29" s="52"/>
      <c r="ODR29" s="52"/>
      <c r="ODS29" s="52"/>
      <c r="ODT29" s="52"/>
      <c r="ODU29" s="52"/>
      <c r="ODV29" s="52"/>
      <c r="ODW29" s="52"/>
      <c r="ODX29" s="52"/>
      <c r="ODY29" s="52"/>
      <c r="ODZ29" s="52"/>
      <c r="OEA29" s="52"/>
      <c r="OEB29" s="52"/>
      <c r="OEC29" s="52"/>
      <c r="OED29" s="52"/>
      <c r="OEE29" s="52"/>
      <c r="OEF29" s="52"/>
      <c r="OEG29" s="52"/>
      <c r="OEH29" s="52"/>
      <c r="OEI29" s="52"/>
      <c r="OEJ29" s="52"/>
      <c r="OEK29" s="52"/>
      <c r="OEL29" s="52"/>
      <c r="OEM29" s="52"/>
      <c r="OEN29" s="52"/>
      <c r="OEO29" s="52"/>
      <c r="OEP29" s="52"/>
      <c r="OEQ29" s="52"/>
      <c r="OER29" s="52"/>
      <c r="OES29" s="52"/>
      <c r="OET29" s="52"/>
      <c r="OEU29" s="52"/>
      <c r="OEV29" s="52"/>
      <c r="OEW29" s="52"/>
      <c r="OEX29" s="52"/>
      <c r="OEY29" s="52"/>
      <c r="OEZ29" s="52"/>
      <c r="OFA29" s="52"/>
      <c r="OFB29" s="52"/>
      <c r="OFC29" s="52"/>
      <c r="OFD29" s="52"/>
      <c r="OFE29" s="52"/>
      <c r="OFF29" s="52"/>
      <c r="OFG29" s="52"/>
      <c r="OFH29" s="52"/>
      <c r="OFI29" s="52"/>
      <c r="OFJ29" s="52"/>
      <c r="OFK29" s="52"/>
      <c r="OFL29" s="52"/>
      <c r="OFM29" s="52"/>
      <c r="OFN29" s="52"/>
      <c r="OFO29" s="52"/>
      <c r="OFP29" s="52"/>
      <c r="OFQ29" s="52"/>
      <c r="OFR29" s="52"/>
      <c r="OFS29" s="52"/>
      <c r="OFT29" s="52"/>
      <c r="OFU29" s="52"/>
      <c r="OFV29" s="52"/>
      <c r="OFW29" s="52"/>
      <c r="OFX29" s="52"/>
      <c r="OFY29" s="52"/>
      <c r="OFZ29" s="52"/>
      <c r="OGA29" s="52"/>
      <c r="OGB29" s="52"/>
      <c r="OGC29" s="52"/>
      <c r="OGD29" s="52"/>
      <c r="OGE29" s="52"/>
      <c r="OGF29" s="52"/>
      <c r="OGG29" s="52"/>
      <c r="OGH29" s="52"/>
      <c r="OGI29" s="52"/>
      <c r="OGJ29" s="52"/>
      <c r="OGK29" s="52"/>
      <c r="OGL29" s="52"/>
      <c r="OGM29" s="52"/>
      <c r="OGN29" s="52"/>
      <c r="OGO29" s="52"/>
      <c r="OGP29" s="52"/>
      <c r="OGQ29" s="52"/>
      <c r="OGR29" s="52"/>
      <c r="OGS29" s="52"/>
      <c r="OGT29" s="52"/>
      <c r="OGU29" s="52"/>
      <c r="OGV29" s="52"/>
      <c r="OGW29" s="52"/>
      <c r="OGX29" s="52"/>
      <c r="OGY29" s="52"/>
      <c r="OGZ29" s="52"/>
      <c r="OHA29" s="52"/>
      <c r="OHB29" s="52"/>
      <c r="OHC29" s="52"/>
      <c r="OHD29" s="52"/>
      <c r="OHE29" s="52"/>
      <c r="OHF29" s="52"/>
      <c r="OHG29" s="52"/>
      <c r="OHH29" s="52"/>
      <c r="OHI29" s="52"/>
      <c r="OHJ29" s="52"/>
      <c r="OHK29" s="52"/>
      <c r="OHL29" s="52"/>
      <c r="OHM29" s="52"/>
      <c r="OHN29" s="52"/>
      <c r="OHO29" s="52"/>
      <c r="OHP29" s="52"/>
      <c r="OHQ29" s="52"/>
      <c r="OHR29" s="52"/>
      <c r="OHS29" s="52"/>
      <c r="OHT29" s="52"/>
      <c r="OHU29" s="52"/>
      <c r="OHV29" s="52"/>
      <c r="OHW29" s="52"/>
      <c r="OHX29" s="52"/>
      <c r="OHY29" s="52"/>
      <c r="OHZ29" s="52"/>
      <c r="OIA29" s="52"/>
      <c r="OIB29" s="52"/>
      <c r="OIC29" s="52"/>
      <c r="OID29" s="52"/>
      <c r="OIE29" s="52"/>
      <c r="OIF29" s="52"/>
      <c r="OIG29" s="52"/>
      <c r="OIH29" s="52"/>
      <c r="OII29" s="52"/>
      <c r="OIJ29" s="52"/>
      <c r="OIK29" s="52"/>
      <c r="OIL29" s="52"/>
      <c r="OIM29" s="52"/>
      <c r="OIN29" s="52"/>
      <c r="OIO29" s="52"/>
      <c r="OIP29" s="52"/>
      <c r="OIQ29" s="52"/>
      <c r="OIR29" s="52"/>
      <c r="OIS29" s="52"/>
      <c r="OIT29" s="52"/>
      <c r="OIU29" s="52"/>
      <c r="OIV29" s="52"/>
      <c r="OIW29" s="52"/>
      <c r="OIX29" s="52"/>
      <c r="OIY29" s="52"/>
      <c r="OIZ29" s="52"/>
      <c r="OJA29" s="52"/>
      <c r="OJB29" s="52"/>
      <c r="OJC29" s="52"/>
      <c r="OJD29" s="52"/>
      <c r="OJE29" s="52"/>
      <c r="OJF29" s="52"/>
      <c r="OJG29" s="52"/>
      <c r="OJH29" s="52"/>
      <c r="OJI29" s="52"/>
      <c r="OJJ29" s="52"/>
      <c r="OJK29" s="52"/>
      <c r="OJL29" s="52"/>
      <c r="OJM29" s="52"/>
      <c r="OJN29" s="52"/>
      <c r="OJO29" s="52"/>
      <c r="OJP29" s="52"/>
      <c r="OJQ29" s="52"/>
      <c r="OJR29" s="52"/>
      <c r="OJS29" s="52"/>
      <c r="OJT29" s="52"/>
      <c r="OJU29" s="52"/>
      <c r="OJV29" s="52"/>
      <c r="OJW29" s="52"/>
      <c r="OJX29" s="52"/>
      <c r="OJY29" s="52"/>
      <c r="OJZ29" s="52"/>
      <c r="OKA29" s="52"/>
      <c r="OKB29" s="52"/>
      <c r="OKC29" s="52"/>
      <c r="OKD29" s="52"/>
      <c r="OKE29" s="52"/>
      <c r="OKF29" s="52"/>
      <c r="OKG29" s="52"/>
      <c r="OKH29" s="52"/>
      <c r="OKI29" s="52"/>
      <c r="OKJ29" s="52"/>
      <c r="OKK29" s="52"/>
      <c r="OKL29" s="52"/>
      <c r="OKM29" s="52"/>
      <c r="OKN29" s="52"/>
      <c r="OKO29" s="52"/>
      <c r="OKP29" s="52"/>
      <c r="OKQ29" s="52"/>
      <c r="OKR29" s="52"/>
      <c r="OKS29" s="52"/>
      <c r="OKT29" s="52"/>
      <c r="OKU29" s="52"/>
      <c r="OKV29" s="52"/>
      <c r="OKW29" s="52"/>
      <c r="OKX29" s="52"/>
      <c r="OKY29" s="52"/>
      <c r="OKZ29" s="52"/>
      <c r="OLA29" s="52"/>
      <c r="OLB29" s="52"/>
      <c r="OLC29" s="52"/>
      <c r="OLD29" s="52"/>
      <c r="OLE29" s="52"/>
      <c r="OLF29" s="52"/>
      <c r="OLG29" s="52"/>
      <c r="OLH29" s="52"/>
      <c r="OLI29" s="52"/>
      <c r="OLJ29" s="52"/>
      <c r="OLK29" s="52"/>
      <c r="OLL29" s="52"/>
      <c r="OLM29" s="52"/>
      <c r="OLN29" s="52"/>
      <c r="OLO29" s="52"/>
      <c r="OLP29" s="52"/>
      <c r="OLQ29" s="52"/>
      <c r="OLR29" s="52"/>
      <c r="OLS29" s="52"/>
      <c r="OLT29" s="52"/>
      <c r="OLU29" s="52"/>
      <c r="OLV29" s="52"/>
      <c r="OLW29" s="52"/>
      <c r="OLX29" s="52"/>
      <c r="OLY29" s="52"/>
      <c r="OLZ29" s="52"/>
      <c r="OMA29" s="52"/>
      <c r="OMB29" s="52"/>
      <c r="OMC29" s="52"/>
      <c r="OMD29" s="52"/>
      <c r="OME29" s="52"/>
      <c r="OMF29" s="52"/>
      <c r="OMG29" s="52"/>
      <c r="OMH29" s="52"/>
      <c r="OMI29" s="52"/>
      <c r="OMJ29" s="52"/>
      <c r="OMK29" s="52"/>
      <c r="OML29" s="52"/>
      <c r="OMM29" s="52"/>
      <c r="OMN29" s="52"/>
      <c r="OMO29" s="52"/>
      <c r="OMP29" s="52"/>
      <c r="OMQ29" s="52"/>
      <c r="OMR29" s="52"/>
      <c r="OMS29" s="52"/>
      <c r="OMT29" s="52"/>
      <c r="OMU29" s="52"/>
      <c r="OMV29" s="52"/>
      <c r="OMW29" s="52"/>
      <c r="OMX29" s="52"/>
      <c r="OMY29" s="52"/>
      <c r="OMZ29" s="52"/>
      <c r="ONA29" s="52"/>
      <c r="ONB29" s="52"/>
      <c r="ONC29" s="52"/>
      <c r="OND29" s="52"/>
      <c r="ONE29" s="52"/>
      <c r="ONF29" s="52"/>
      <c r="ONG29" s="52"/>
      <c r="ONH29" s="52"/>
      <c r="ONI29" s="52"/>
      <c r="ONJ29" s="52"/>
      <c r="ONK29" s="52"/>
      <c r="ONL29" s="52"/>
      <c r="ONM29" s="52"/>
      <c r="ONN29" s="52"/>
      <c r="ONO29" s="52"/>
      <c r="ONP29" s="52"/>
      <c r="ONQ29" s="52"/>
      <c r="ONR29" s="52"/>
      <c r="ONS29" s="52"/>
      <c r="ONT29" s="52"/>
      <c r="ONU29" s="52"/>
      <c r="ONV29" s="52"/>
      <c r="ONW29" s="52"/>
      <c r="ONX29" s="52"/>
      <c r="ONY29" s="52"/>
      <c r="ONZ29" s="52"/>
      <c r="OOA29" s="52"/>
      <c r="OOB29" s="52"/>
      <c r="OOC29" s="52"/>
      <c r="OOD29" s="52"/>
      <c r="OOE29" s="52"/>
      <c r="OOF29" s="52"/>
      <c r="OOG29" s="52"/>
      <c r="OOH29" s="52"/>
      <c r="OOI29" s="52"/>
      <c r="OOJ29" s="52"/>
      <c r="OOK29" s="52"/>
      <c r="OOL29" s="52"/>
      <c r="OOM29" s="52"/>
      <c r="OON29" s="52"/>
      <c r="OOO29" s="52"/>
      <c r="OOP29" s="52"/>
      <c r="OOQ29" s="52"/>
      <c r="OOR29" s="52"/>
      <c r="OOS29" s="52"/>
      <c r="OOT29" s="52"/>
      <c r="OOU29" s="52"/>
      <c r="OOV29" s="52"/>
      <c r="OOW29" s="52"/>
      <c r="OOX29" s="52"/>
      <c r="OOY29" s="52"/>
      <c r="OOZ29" s="52"/>
      <c r="OPA29" s="52"/>
      <c r="OPB29" s="52"/>
      <c r="OPC29" s="52"/>
      <c r="OPD29" s="52"/>
      <c r="OPE29" s="52"/>
      <c r="OPF29" s="52"/>
      <c r="OPG29" s="52"/>
      <c r="OPH29" s="52"/>
      <c r="OPI29" s="52"/>
      <c r="OPJ29" s="52"/>
      <c r="OPK29" s="52"/>
      <c r="OPL29" s="52"/>
      <c r="OPM29" s="52"/>
      <c r="OPN29" s="52"/>
      <c r="OPO29" s="52"/>
      <c r="OPP29" s="52"/>
      <c r="OPQ29" s="52"/>
      <c r="OPR29" s="52"/>
      <c r="OPS29" s="52"/>
      <c r="OPT29" s="52"/>
      <c r="OPU29" s="52"/>
      <c r="OPV29" s="52"/>
      <c r="OPW29" s="52"/>
      <c r="OPX29" s="52"/>
      <c r="OPY29" s="52"/>
      <c r="OPZ29" s="52"/>
      <c r="OQA29" s="52"/>
      <c r="OQB29" s="52"/>
      <c r="OQC29" s="52"/>
      <c r="OQD29" s="52"/>
      <c r="OQE29" s="52"/>
      <c r="OQF29" s="52"/>
      <c r="OQG29" s="52"/>
      <c r="OQH29" s="52"/>
      <c r="OQI29" s="52"/>
      <c r="OQJ29" s="52"/>
      <c r="OQK29" s="52"/>
      <c r="OQL29" s="52"/>
      <c r="OQM29" s="52"/>
      <c r="OQN29" s="52"/>
      <c r="OQO29" s="52"/>
      <c r="OQP29" s="52"/>
      <c r="OQQ29" s="52"/>
      <c r="OQR29" s="52"/>
      <c r="OQS29" s="52"/>
      <c r="OQT29" s="52"/>
      <c r="OQU29" s="52"/>
      <c r="OQV29" s="52"/>
      <c r="OQW29" s="52"/>
      <c r="OQX29" s="52"/>
      <c r="OQY29" s="52"/>
      <c r="OQZ29" s="52"/>
      <c r="ORA29" s="52"/>
      <c r="ORB29" s="52"/>
      <c r="ORC29" s="52"/>
      <c r="ORD29" s="52"/>
      <c r="ORE29" s="52"/>
      <c r="ORF29" s="52"/>
      <c r="ORG29" s="52"/>
      <c r="ORH29" s="52"/>
      <c r="ORI29" s="52"/>
      <c r="ORJ29" s="52"/>
      <c r="ORK29" s="52"/>
      <c r="ORL29" s="52"/>
      <c r="ORM29" s="52"/>
      <c r="ORN29" s="52"/>
      <c r="ORO29" s="52"/>
      <c r="ORP29" s="52"/>
      <c r="ORQ29" s="52"/>
      <c r="ORR29" s="52"/>
      <c r="ORS29" s="52"/>
      <c r="ORT29" s="52"/>
      <c r="ORU29" s="52"/>
      <c r="ORV29" s="52"/>
      <c r="ORW29" s="52"/>
      <c r="ORX29" s="52"/>
      <c r="ORY29" s="52"/>
      <c r="ORZ29" s="52"/>
      <c r="OSA29" s="52"/>
      <c r="OSB29" s="52"/>
      <c r="OSC29" s="52"/>
      <c r="OSD29" s="52"/>
      <c r="OSE29" s="52"/>
      <c r="OSF29" s="52"/>
      <c r="OSG29" s="52"/>
      <c r="OSH29" s="52"/>
      <c r="OSI29" s="52"/>
      <c r="OSJ29" s="52"/>
      <c r="OSK29" s="52"/>
      <c r="OSL29" s="52"/>
      <c r="OSM29" s="52"/>
      <c r="OSN29" s="52"/>
      <c r="OSO29" s="52"/>
      <c r="OSP29" s="52"/>
      <c r="OSQ29" s="52"/>
      <c r="OSR29" s="52"/>
      <c r="OSS29" s="52"/>
      <c r="OST29" s="52"/>
      <c r="OSU29" s="52"/>
      <c r="OSV29" s="52"/>
      <c r="OSW29" s="52"/>
      <c r="OSX29" s="52"/>
      <c r="OSY29" s="52"/>
      <c r="OSZ29" s="52"/>
      <c r="OTA29" s="52"/>
      <c r="OTB29" s="52"/>
      <c r="OTC29" s="52"/>
      <c r="OTD29" s="52"/>
      <c r="OTE29" s="52"/>
      <c r="OTF29" s="52"/>
      <c r="OTG29" s="52"/>
      <c r="OTH29" s="52"/>
      <c r="OTI29" s="52"/>
      <c r="OTJ29" s="52"/>
      <c r="OTK29" s="52"/>
      <c r="OTL29" s="52"/>
      <c r="OTM29" s="52"/>
      <c r="OTN29" s="52"/>
      <c r="OTO29" s="52"/>
      <c r="OTP29" s="52"/>
      <c r="OTQ29" s="52"/>
      <c r="OTR29" s="52"/>
      <c r="OTS29" s="52"/>
      <c r="OTT29" s="52"/>
      <c r="OTU29" s="52"/>
      <c r="OTV29" s="52"/>
      <c r="OTW29" s="52"/>
      <c r="OTX29" s="52"/>
      <c r="OTY29" s="52"/>
      <c r="OTZ29" s="52"/>
      <c r="OUA29" s="52"/>
      <c r="OUB29" s="52"/>
      <c r="OUC29" s="52"/>
      <c r="OUD29" s="52"/>
      <c r="OUE29" s="52"/>
      <c r="OUF29" s="52"/>
      <c r="OUG29" s="52"/>
      <c r="OUH29" s="52"/>
      <c r="OUI29" s="52"/>
      <c r="OUJ29" s="52"/>
      <c r="OUK29" s="52"/>
      <c r="OUL29" s="52"/>
      <c r="OUM29" s="52"/>
      <c r="OUN29" s="52"/>
      <c r="OUO29" s="52"/>
      <c r="OUP29" s="52"/>
      <c r="OUQ29" s="52"/>
      <c r="OUR29" s="52"/>
      <c r="OUS29" s="52"/>
      <c r="OUT29" s="52"/>
      <c r="OUU29" s="52"/>
      <c r="OUV29" s="52"/>
      <c r="OUW29" s="52"/>
      <c r="OUX29" s="52"/>
      <c r="OUY29" s="52"/>
      <c r="OUZ29" s="52"/>
      <c r="OVA29" s="52"/>
      <c r="OVB29" s="52"/>
      <c r="OVC29" s="52"/>
      <c r="OVD29" s="52"/>
      <c r="OVE29" s="52"/>
      <c r="OVF29" s="52"/>
      <c r="OVG29" s="52"/>
      <c r="OVH29" s="52"/>
      <c r="OVI29" s="52"/>
      <c r="OVJ29" s="52"/>
      <c r="OVK29" s="52"/>
      <c r="OVL29" s="52"/>
      <c r="OVM29" s="52"/>
      <c r="OVN29" s="52"/>
      <c r="OVO29" s="52"/>
      <c r="OVP29" s="52"/>
      <c r="OVQ29" s="52"/>
      <c r="OVR29" s="52"/>
      <c r="OVS29" s="52"/>
      <c r="OVT29" s="52"/>
      <c r="OVU29" s="52"/>
      <c r="OVV29" s="52"/>
      <c r="OVW29" s="52"/>
      <c r="OVX29" s="52"/>
      <c r="OVY29" s="52"/>
      <c r="OVZ29" s="52"/>
      <c r="OWA29" s="52"/>
      <c r="OWB29" s="52"/>
      <c r="OWC29" s="52"/>
      <c r="OWD29" s="52"/>
      <c r="OWE29" s="52"/>
      <c r="OWF29" s="52"/>
      <c r="OWG29" s="52"/>
      <c r="OWH29" s="52"/>
      <c r="OWI29" s="52"/>
      <c r="OWJ29" s="52"/>
      <c r="OWK29" s="52"/>
      <c r="OWL29" s="52"/>
      <c r="OWM29" s="52"/>
      <c r="OWN29" s="52"/>
      <c r="OWO29" s="52"/>
      <c r="OWP29" s="52"/>
      <c r="OWQ29" s="52"/>
      <c r="OWR29" s="52"/>
      <c r="OWS29" s="52"/>
      <c r="OWT29" s="52"/>
      <c r="OWU29" s="52"/>
      <c r="OWV29" s="52"/>
      <c r="OWW29" s="52"/>
      <c r="OWX29" s="52"/>
      <c r="OWY29" s="52"/>
      <c r="OWZ29" s="52"/>
      <c r="OXA29" s="52"/>
      <c r="OXB29" s="52"/>
      <c r="OXC29" s="52"/>
      <c r="OXD29" s="52"/>
      <c r="OXE29" s="52"/>
      <c r="OXF29" s="52"/>
      <c r="OXG29" s="52"/>
      <c r="OXH29" s="52"/>
      <c r="OXI29" s="52"/>
      <c r="OXJ29" s="52"/>
      <c r="OXK29" s="52"/>
      <c r="OXL29" s="52"/>
      <c r="OXM29" s="52"/>
      <c r="OXN29" s="52"/>
      <c r="OXO29" s="52"/>
      <c r="OXP29" s="52"/>
      <c r="OXQ29" s="52"/>
      <c r="OXR29" s="52"/>
      <c r="OXS29" s="52"/>
      <c r="OXT29" s="52"/>
      <c r="OXU29" s="52"/>
      <c r="OXV29" s="52"/>
      <c r="OXW29" s="52"/>
      <c r="OXX29" s="52"/>
      <c r="OXY29" s="52"/>
      <c r="OXZ29" s="52"/>
      <c r="OYA29" s="52"/>
      <c r="OYB29" s="52"/>
      <c r="OYC29" s="52"/>
      <c r="OYD29" s="52"/>
      <c r="OYE29" s="52"/>
      <c r="OYF29" s="52"/>
      <c r="OYG29" s="52"/>
      <c r="OYH29" s="52"/>
      <c r="OYI29" s="52"/>
      <c r="OYJ29" s="52"/>
      <c r="OYK29" s="52"/>
      <c r="OYL29" s="52"/>
      <c r="OYM29" s="52"/>
      <c r="OYN29" s="52"/>
      <c r="OYO29" s="52"/>
      <c r="OYP29" s="52"/>
      <c r="OYQ29" s="52"/>
      <c r="OYR29" s="52"/>
      <c r="OYS29" s="52"/>
      <c r="OYT29" s="52"/>
      <c r="OYU29" s="52"/>
      <c r="OYV29" s="52"/>
      <c r="OYW29" s="52"/>
      <c r="OYX29" s="52"/>
      <c r="OYY29" s="52"/>
      <c r="OYZ29" s="52"/>
      <c r="OZA29" s="52"/>
      <c r="OZB29" s="52"/>
      <c r="OZC29" s="52"/>
      <c r="OZD29" s="52"/>
      <c r="OZE29" s="52"/>
      <c r="OZF29" s="52"/>
      <c r="OZG29" s="52"/>
      <c r="OZH29" s="52"/>
      <c r="OZI29" s="52"/>
      <c r="OZJ29" s="52"/>
      <c r="OZK29" s="52"/>
      <c r="OZL29" s="52"/>
      <c r="OZM29" s="52"/>
      <c r="OZN29" s="52"/>
      <c r="OZO29" s="52"/>
      <c r="OZP29" s="52"/>
      <c r="OZQ29" s="52"/>
      <c r="OZR29" s="52"/>
      <c r="OZS29" s="52"/>
      <c r="OZT29" s="52"/>
      <c r="OZU29" s="52"/>
      <c r="OZV29" s="52"/>
      <c r="OZW29" s="52"/>
      <c r="OZX29" s="52"/>
      <c r="OZY29" s="52"/>
      <c r="OZZ29" s="52"/>
      <c r="PAA29" s="52"/>
      <c r="PAB29" s="52"/>
      <c r="PAC29" s="52"/>
      <c r="PAD29" s="52"/>
      <c r="PAE29" s="52"/>
      <c r="PAF29" s="52"/>
      <c r="PAG29" s="52"/>
      <c r="PAH29" s="52"/>
      <c r="PAI29" s="52"/>
      <c r="PAJ29" s="52"/>
      <c r="PAK29" s="52"/>
      <c r="PAL29" s="52"/>
      <c r="PAM29" s="52"/>
      <c r="PAN29" s="52"/>
      <c r="PAO29" s="52"/>
      <c r="PAP29" s="52"/>
      <c r="PAQ29" s="52"/>
      <c r="PAR29" s="52"/>
      <c r="PAS29" s="52"/>
      <c r="PAT29" s="52"/>
      <c r="PAU29" s="52"/>
      <c r="PAV29" s="52"/>
      <c r="PAW29" s="52"/>
      <c r="PAX29" s="52"/>
      <c r="PAY29" s="52"/>
      <c r="PAZ29" s="52"/>
      <c r="PBA29" s="52"/>
      <c r="PBB29" s="52"/>
      <c r="PBC29" s="52"/>
      <c r="PBD29" s="52"/>
      <c r="PBE29" s="52"/>
      <c r="PBF29" s="52"/>
      <c r="PBG29" s="52"/>
      <c r="PBH29" s="52"/>
      <c r="PBI29" s="52"/>
      <c r="PBJ29" s="52"/>
      <c r="PBK29" s="52"/>
      <c r="PBL29" s="52"/>
      <c r="PBM29" s="52"/>
      <c r="PBN29" s="52"/>
      <c r="PBO29" s="52"/>
      <c r="PBP29" s="52"/>
      <c r="PBQ29" s="52"/>
      <c r="PBR29" s="52"/>
      <c r="PBS29" s="52"/>
      <c r="PBT29" s="52"/>
      <c r="PBU29" s="52"/>
      <c r="PBV29" s="52"/>
      <c r="PBW29" s="52"/>
      <c r="PBX29" s="52"/>
      <c r="PBY29" s="52"/>
      <c r="PBZ29" s="52"/>
      <c r="PCA29" s="52"/>
      <c r="PCB29" s="52"/>
      <c r="PCC29" s="52"/>
      <c r="PCD29" s="52"/>
      <c r="PCE29" s="52"/>
      <c r="PCF29" s="52"/>
      <c r="PCG29" s="52"/>
      <c r="PCH29" s="52"/>
      <c r="PCI29" s="52"/>
      <c r="PCJ29" s="52"/>
      <c r="PCK29" s="52"/>
      <c r="PCL29" s="52"/>
      <c r="PCM29" s="52"/>
      <c r="PCN29" s="52"/>
      <c r="PCO29" s="52"/>
      <c r="PCP29" s="52"/>
      <c r="PCQ29" s="52"/>
      <c r="PCR29" s="52"/>
      <c r="PCS29" s="52"/>
      <c r="PCT29" s="52"/>
      <c r="PCU29" s="52"/>
      <c r="PCV29" s="52"/>
      <c r="PCW29" s="52"/>
      <c r="PCX29" s="52"/>
      <c r="PCY29" s="52"/>
      <c r="PCZ29" s="52"/>
      <c r="PDA29" s="52"/>
      <c r="PDB29" s="52"/>
      <c r="PDC29" s="52"/>
      <c r="PDD29" s="52"/>
      <c r="PDE29" s="52"/>
      <c r="PDF29" s="52"/>
      <c r="PDG29" s="52"/>
      <c r="PDH29" s="52"/>
      <c r="PDI29" s="52"/>
      <c r="PDJ29" s="52"/>
      <c r="PDK29" s="52"/>
      <c r="PDL29" s="52"/>
      <c r="PDM29" s="52"/>
      <c r="PDN29" s="52"/>
      <c r="PDO29" s="52"/>
      <c r="PDP29" s="52"/>
      <c r="PDQ29" s="52"/>
      <c r="PDR29" s="52"/>
      <c r="PDS29" s="52"/>
      <c r="PDT29" s="52"/>
      <c r="PDU29" s="52"/>
      <c r="PDV29" s="52"/>
      <c r="PDW29" s="52"/>
      <c r="PDX29" s="52"/>
      <c r="PDY29" s="52"/>
      <c r="PDZ29" s="52"/>
      <c r="PEA29" s="52"/>
      <c r="PEB29" s="52"/>
      <c r="PEC29" s="52"/>
      <c r="PED29" s="52"/>
      <c r="PEE29" s="52"/>
      <c r="PEF29" s="52"/>
      <c r="PEG29" s="52"/>
      <c r="PEH29" s="52"/>
      <c r="PEI29" s="52"/>
      <c r="PEJ29" s="52"/>
      <c r="PEK29" s="52"/>
      <c r="PEL29" s="52"/>
      <c r="PEM29" s="52"/>
      <c r="PEN29" s="52"/>
      <c r="PEO29" s="52"/>
      <c r="PEP29" s="52"/>
      <c r="PEQ29" s="52"/>
      <c r="PER29" s="52"/>
      <c r="PES29" s="52"/>
      <c r="PET29" s="52"/>
      <c r="PEU29" s="52"/>
      <c r="PEV29" s="52"/>
      <c r="PEW29" s="52"/>
      <c r="PEX29" s="52"/>
      <c r="PEY29" s="52"/>
      <c r="PEZ29" s="52"/>
      <c r="PFA29" s="52"/>
      <c r="PFB29" s="52"/>
      <c r="PFC29" s="52"/>
      <c r="PFD29" s="52"/>
      <c r="PFE29" s="52"/>
      <c r="PFF29" s="52"/>
      <c r="PFG29" s="52"/>
      <c r="PFH29" s="52"/>
      <c r="PFI29" s="52"/>
      <c r="PFJ29" s="52"/>
      <c r="PFK29" s="52"/>
      <c r="PFL29" s="52"/>
      <c r="PFM29" s="52"/>
      <c r="PFN29" s="52"/>
      <c r="PFO29" s="52"/>
      <c r="PFP29" s="52"/>
      <c r="PFQ29" s="52"/>
      <c r="PFR29" s="52"/>
      <c r="PFS29" s="52"/>
      <c r="PFT29" s="52"/>
      <c r="PFU29" s="52"/>
      <c r="PFV29" s="52"/>
      <c r="PFW29" s="52"/>
      <c r="PFX29" s="52"/>
      <c r="PFY29" s="52"/>
      <c r="PFZ29" s="52"/>
      <c r="PGA29" s="52"/>
      <c r="PGB29" s="52"/>
      <c r="PGC29" s="52"/>
      <c r="PGD29" s="52"/>
      <c r="PGE29" s="52"/>
      <c r="PGF29" s="52"/>
      <c r="PGG29" s="52"/>
      <c r="PGH29" s="52"/>
      <c r="PGI29" s="52"/>
      <c r="PGJ29" s="52"/>
      <c r="PGK29" s="52"/>
      <c r="PGL29" s="52"/>
      <c r="PGM29" s="52"/>
      <c r="PGN29" s="52"/>
      <c r="PGO29" s="52"/>
      <c r="PGP29" s="52"/>
      <c r="PGQ29" s="52"/>
      <c r="PGR29" s="52"/>
      <c r="PGS29" s="52"/>
      <c r="PGT29" s="52"/>
      <c r="PGU29" s="52"/>
      <c r="PGV29" s="52"/>
      <c r="PGW29" s="52"/>
      <c r="PGX29" s="52"/>
      <c r="PGY29" s="52"/>
      <c r="PGZ29" s="52"/>
      <c r="PHA29" s="52"/>
      <c r="PHB29" s="52"/>
      <c r="PHC29" s="52"/>
      <c r="PHD29" s="52"/>
      <c r="PHE29" s="52"/>
      <c r="PHF29" s="52"/>
      <c r="PHG29" s="52"/>
      <c r="PHH29" s="52"/>
      <c r="PHI29" s="52"/>
      <c r="PHJ29" s="52"/>
      <c r="PHK29" s="52"/>
      <c r="PHL29" s="52"/>
      <c r="PHM29" s="52"/>
      <c r="PHN29" s="52"/>
      <c r="PHO29" s="52"/>
      <c r="PHP29" s="52"/>
      <c r="PHQ29" s="52"/>
      <c r="PHR29" s="52"/>
      <c r="PHS29" s="52"/>
      <c r="PHT29" s="52"/>
      <c r="PHU29" s="52"/>
      <c r="PHV29" s="52"/>
      <c r="PHW29" s="52"/>
      <c r="PHX29" s="52"/>
      <c r="PHY29" s="52"/>
      <c r="PHZ29" s="52"/>
      <c r="PIA29" s="52"/>
      <c r="PIB29" s="52"/>
      <c r="PIC29" s="52"/>
      <c r="PID29" s="52"/>
      <c r="PIE29" s="52"/>
      <c r="PIF29" s="52"/>
      <c r="PIG29" s="52"/>
      <c r="PIH29" s="52"/>
      <c r="PII29" s="52"/>
      <c r="PIJ29" s="52"/>
      <c r="PIK29" s="52"/>
      <c r="PIL29" s="52"/>
      <c r="PIM29" s="52"/>
      <c r="PIN29" s="52"/>
      <c r="PIO29" s="52"/>
      <c r="PIP29" s="52"/>
      <c r="PIQ29" s="52"/>
      <c r="PIR29" s="52"/>
      <c r="PIS29" s="52"/>
      <c r="PIT29" s="52"/>
      <c r="PIU29" s="52"/>
      <c r="PIV29" s="52"/>
      <c r="PIW29" s="52"/>
      <c r="PIX29" s="52"/>
      <c r="PIY29" s="52"/>
      <c r="PIZ29" s="52"/>
      <c r="PJA29" s="52"/>
      <c r="PJB29" s="52"/>
      <c r="PJC29" s="52"/>
      <c r="PJD29" s="52"/>
      <c r="PJE29" s="52"/>
      <c r="PJF29" s="52"/>
      <c r="PJG29" s="52"/>
      <c r="PJH29" s="52"/>
      <c r="PJI29" s="52"/>
      <c r="PJJ29" s="52"/>
      <c r="PJK29" s="52"/>
      <c r="PJL29" s="52"/>
      <c r="PJM29" s="52"/>
      <c r="PJN29" s="52"/>
      <c r="PJO29" s="52"/>
      <c r="PJP29" s="52"/>
      <c r="PJQ29" s="52"/>
      <c r="PJR29" s="52"/>
      <c r="PJS29" s="52"/>
      <c r="PJT29" s="52"/>
      <c r="PJU29" s="52"/>
      <c r="PJV29" s="52"/>
      <c r="PJW29" s="52"/>
      <c r="PJX29" s="52"/>
      <c r="PJY29" s="52"/>
      <c r="PJZ29" s="52"/>
      <c r="PKA29" s="52"/>
      <c r="PKB29" s="52"/>
      <c r="PKC29" s="52"/>
      <c r="PKD29" s="52"/>
      <c r="PKE29" s="52"/>
      <c r="PKF29" s="52"/>
      <c r="PKG29" s="52"/>
      <c r="PKH29" s="52"/>
      <c r="PKI29" s="52"/>
      <c r="PKJ29" s="52"/>
      <c r="PKK29" s="52"/>
      <c r="PKL29" s="52"/>
      <c r="PKM29" s="52"/>
      <c r="PKN29" s="52"/>
      <c r="PKO29" s="52"/>
      <c r="PKP29" s="52"/>
      <c r="PKQ29" s="52"/>
      <c r="PKR29" s="52"/>
      <c r="PKS29" s="52"/>
      <c r="PKT29" s="52"/>
      <c r="PKU29" s="52"/>
      <c r="PKV29" s="52"/>
      <c r="PKW29" s="52"/>
      <c r="PKX29" s="52"/>
      <c r="PKY29" s="52"/>
      <c r="PKZ29" s="52"/>
      <c r="PLA29" s="52"/>
      <c r="PLB29" s="52"/>
      <c r="PLC29" s="52"/>
      <c r="PLD29" s="52"/>
      <c r="PLE29" s="52"/>
      <c r="PLF29" s="52"/>
      <c r="PLG29" s="52"/>
      <c r="PLH29" s="52"/>
      <c r="PLI29" s="52"/>
      <c r="PLJ29" s="52"/>
      <c r="PLK29" s="52"/>
      <c r="PLL29" s="52"/>
      <c r="PLM29" s="52"/>
      <c r="PLN29" s="52"/>
      <c r="PLO29" s="52"/>
      <c r="PLP29" s="52"/>
      <c r="PLQ29" s="52"/>
      <c r="PLR29" s="52"/>
      <c r="PLS29" s="52"/>
      <c r="PLT29" s="52"/>
      <c r="PLU29" s="52"/>
      <c r="PLV29" s="52"/>
      <c r="PLW29" s="52"/>
      <c r="PLX29" s="52"/>
      <c r="PLY29" s="52"/>
      <c r="PLZ29" s="52"/>
      <c r="PMA29" s="52"/>
      <c r="PMB29" s="52"/>
      <c r="PMC29" s="52"/>
      <c r="PMD29" s="52"/>
      <c r="PME29" s="52"/>
      <c r="PMF29" s="52"/>
      <c r="PMG29" s="52"/>
      <c r="PMH29" s="52"/>
      <c r="PMI29" s="52"/>
      <c r="PMJ29" s="52"/>
      <c r="PMK29" s="52"/>
      <c r="PML29" s="52"/>
      <c r="PMM29" s="52"/>
      <c r="PMN29" s="52"/>
      <c r="PMO29" s="52"/>
      <c r="PMP29" s="52"/>
      <c r="PMQ29" s="52"/>
      <c r="PMR29" s="52"/>
      <c r="PMS29" s="52"/>
      <c r="PMT29" s="52"/>
      <c r="PMU29" s="52"/>
      <c r="PMV29" s="52"/>
      <c r="PMW29" s="52"/>
      <c r="PMX29" s="52"/>
      <c r="PMY29" s="52"/>
      <c r="PMZ29" s="52"/>
      <c r="PNA29" s="52"/>
      <c r="PNB29" s="52"/>
      <c r="PNC29" s="52"/>
      <c r="PND29" s="52"/>
      <c r="PNE29" s="52"/>
      <c r="PNF29" s="52"/>
      <c r="PNG29" s="52"/>
      <c r="PNH29" s="52"/>
      <c r="PNI29" s="52"/>
      <c r="PNJ29" s="52"/>
      <c r="PNK29" s="52"/>
      <c r="PNL29" s="52"/>
      <c r="PNM29" s="52"/>
      <c r="PNN29" s="52"/>
      <c r="PNO29" s="52"/>
      <c r="PNP29" s="52"/>
      <c r="PNQ29" s="52"/>
      <c r="PNR29" s="52"/>
      <c r="PNS29" s="52"/>
      <c r="PNT29" s="52"/>
      <c r="PNU29" s="52"/>
      <c r="PNV29" s="52"/>
      <c r="PNW29" s="52"/>
      <c r="PNX29" s="52"/>
      <c r="PNY29" s="52"/>
      <c r="PNZ29" s="52"/>
      <c r="POA29" s="52"/>
      <c r="POB29" s="52"/>
      <c r="POC29" s="52"/>
      <c r="POD29" s="52"/>
      <c r="POE29" s="52"/>
      <c r="POF29" s="52"/>
      <c r="POG29" s="52"/>
      <c r="POH29" s="52"/>
      <c r="POI29" s="52"/>
      <c r="POJ29" s="52"/>
      <c r="POK29" s="52"/>
      <c r="POL29" s="52"/>
      <c r="POM29" s="52"/>
      <c r="PON29" s="52"/>
      <c r="POO29" s="52"/>
      <c r="POP29" s="52"/>
      <c r="POQ29" s="52"/>
      <c r="POR29" s="52"/>
      <c r="POS29" s="52"/>
      <c r="POT29" s="52"/>
      <c r="POU29" s="52"/>
      <c r="POV29" s="52"/>
      <c r="POW29" s="52"/>
      <c r="POX29" s="52"/>
      <c r="POY29" s="52"/>
      <c r="POZ29" s="52"/>
      <c r="PPA29" s="52"/>
      <c r="PPB29" s="52"/>
      <c r="PPC29" s="52"/>
      <c r="PPD29" s="52"/>
      <c r="PPE29" s="52"/>
      <c r="PPF29" s="52"/>
      <c r="PPG29" s="52"/>
      <c r="PPH29" s="52"/>
      <c r="PPI29" s="52"/>
      <c r="PPJ29" s="52"/>
      <c r="PPK29" s="52"/>
      <c r="PPL29" s="52"/>
      <c r="PPM29" s="52"/>
      <c r="PPN29" s="52"/>
      <c r="PPO29" s="52"/>
      <c r="PPP29" s="52"/>
      <c r="PPQ29" s="52"/>
      <c r="PPR29" s="52"/>
      <c r="PPS29" s="52"/>
      <c r="PPT29" s="52"/>
      <c r="PPU29" s="52"/>
      <c r="PPV29" s="52"/>
      <c r="PPW29" s="52"/>
      <c r="PPX29" s="52"/>
      <c r="PPY29" s="52"/>
      <c r="PPZ29" s="52"/>
      <c r="PQA29" s="52"/>
      <c r="PQB29" s="52"/>
      <c r="PQC29" s="52"/>
      <c r="PQD29" s="52"/>
      <c r="PQE29" s="52"/>
      <c r="PQF29" s="52"/>
      <c r="PQG29" s="52"/>
      <c r="PQH29" s="52"/>
      <c r="PQI29" s="52"/>
      <c r="PQJ29" s="52"/>
      <c r="PQK29" s="52"/>
      <c r="PQL29" s="52"/>
      <c r="PQM29" s="52"/>
      <c r="PQN29" s="52"/>
      <c r="PQO29" s="52"/>
      <c r="PQP29" s="52"/>
      <c r="PQQ29" s="52"/>
      <c r="PQR29" s="52"/>
      <c r="PQS29" s="52"/>
      <c r="PQT29" s="52"/>
      <c r="PQU29" s="52"/>
      <c r="PQV29" s="52"/>
      <c r="PQW29" s="52"/>
      <c r="PQX29" s="52"/>
      <c r="PQY29" s="52"/>
      <c r="PQZ29" s="52"/>
      <c r="PRA29" s="52"/>
      <c r="PRB29" s="52"/>
      <c r="PRC29" s="52"/>
      <c r="PRD29" s="52"/>
      <c r="PRE29" s="52"/>
      <c r="PRF29" s="52"/>
      <c r="PRG29" s="52"/>
      <c r="PRH29" s="52"/>
      <c r="PRI29" s="52"/>
      <c r="PRJ29" s="52"/>
      <c r="PRK29" s="52"/>
      <c r="PRL29" s="52"/>
      <c r="PRM29" s="52"/>
      <c r="PRN29" s="52"/>
      <c r="PRO29" s="52"/>
      <c r="PRP29" s="52"/>
      <c r="PRQ29" s="52"/>
      <c r="PRR29" s="52"/>
      <c r="PRS29" s="52"/>
      <c r="PRT29" s="52"/>
      <c r="PRU29" s="52"/>
      <c r="PRV29" s="52"/>
      <c r="PRW29" s="52"/>
      <c r="PRX29" s="52"/>
      <c r="PRY29" s="52"/>
      <c r="PRZ29" s="52"/>
      <c r="PSA29" s="52"/>
      <c r="PSB29" s="52"/>
      <c r="PSC29" s="52"/>
      <c r="PSD29" s="52"/>
      <c r="PSE29" s="52"/>
      <c r="PSF29" s="52"/>
      <c r="PSG29" s="52"/>
      <c r="PSH29" s="52"/>
      <c r="PSI29" s="52"/>
      <c r="PSJ29" s="52"/>
      <c r="PSK29" s="52"/>
      <c r="PSL29" s="52"/>
      <c r="PSM29" s="52"/>
      <c r="PSN29" s="52"/>
      <c r="PSO29" s="52"/>
      <c r="PSP29" s="52"/>
      <c r="PSQ29" s="52"/>
      <c r="PSR29" s="52"/>
      <c r="PSS29" s="52"/>
      <c r="PST29" s="52"/>
      <c r="PSU29" s="52"/>
      <c r="PSV29" s="52"/>
      <c r="PSW29" s="52"/>
      <c r="PSX29" s="52"/>
      <c r="PSY29" s="52"/>
      <c r="PSZ29" s="52"/>
      <c r="PTA29" s="52"/>
      <c r="PTB29" s="52"/>
      <c r="PTC29" s="52"/>
      <c r="PTD29" s="52"/>
      <c r="PTE29" s="52"/>
      <c r="PTF29" s="52"/>
      <c r="PTG29" s="52"/>
      <c r="PTH29" s="52"/>
      <c r="PTI29" s="52"/>
      <c r="PTJ29" s="52"/>
      <c r="PTK29" s="52"/>
      <c r="PTL29" s="52"/>
      <c r="PTM29" s="52"/>
      <c r="PTN29" s="52"/>
      <c r="PTO29" s="52"/>
      <c r="PTP29" s="52"/>
      <c r="PTQ29" s="52"/>
      <c r="PTR29" s="52"/>
      <c r="PTS29" s="52"/>
      <c r="PTT29" s="52"/>
      <c r="PTU29" s="52"/>
      <c r="PTV29" s="52"/>
      <c r="PTW29" s="52"/>
      <c r="PTX29" s="52"/>
      <c r="PTY29" s="52"/>
      <c r="PTZ29" s="52"/>
      <c r="PUA29" s="52"/>
      <c r="PUB29" s="52"/>
      <c r="PUC29" s="52"/>
      <c r="PUD29" s="52"/>
      <c r="PUE29" s="52"/>
      <c r="PUF29" s="52"/>
      <c r="PUG29" s="52"/>
      <c r="PUH29" s="52"/>
      <c r="PUI29" s="52"/>
      <c r="PUJ29" s="52"/>
      <c r="PUK29" s="52"/>
      <c r="PUL29" s="52"/>
      <c r="PUM29" s="52"/>
      <c r="PUN29" s="52"/>
      <c r="PUO29" s="52"/>
      <c r="PUP29" s="52"/>
      <c r="PUQ29" s="52"/>
      <c r="PUR29" s="52"/>
      <c r="PUS29" s="52"/>
      <c r="PUT29" s="52"/>
      <c r="PUU29" s="52"/>
      <c r="PUV29" s="52"/>
      <c r="PUW29" s="52"/>
      <c r="PUX29" s="52"/>
      <c r="PUY29" s="52"/>
      <c r="PUZ29" s="52"/>
      <c r="PVA29" s="52"/>
      <c r="PVB29" s="52"/>
      <c r="PVC29" s="52"/>
      <c r="PVD29" s="52"/>
      <c r="PVE29" s="52"/>
      <c r="PVF29" s="52"/>
      <c r="PVG29" s="52"/>
      <c r="PVH29" s="52"/>
      <c r="PVI29" s="52"/>
      <c r="PVJ29" s="52"/>
      <c r="PVK29" s="52"/>
      <c r="PVL29" s="52"/>
      <c r="PVM29" s="52"/>
      <c r="PVN29" s="52"/>
      <c r="PVO29" s="52"/>
      <c r="PVP29" s="52"/>
      <c r="PVQ29" s="52"/>
      <c r="PVR29" s="52"/>
      <c r="PVS29" s="52"/>
      <c r="PVT29" s="52"/>
      <c r="PVU29" s="52"/>
      <c r="PVV29" s="52"/>
      <c r="PVW29" s="52"/>
      <c r="PVX29" s="52"/>
      <c r="PVY29" s="52"/>
      <c r="PVZ29" s="52"/>
      <c r="PWA29" s="52"/>
      <c r="PWB29" s="52"/>
      <c r="PWC29" s="52"/>
      <c r="PWD29" s="52"/>
      <c r="PWE29" s="52"/>
      <c r="PWF29" s="52"/>
      <c r="PWG29" s="52"/>
      <c r="PWH29" s="52"/>
      <c r="PWI29" s="52"/>
      <c r="PWJ29" s="52"/>
      <c r="PWK29" s="52"/>
      <c r="PWL29" s="52"/>
      <c r="PWM29" s="52"/>
      <c r="PWN29" s="52"/>
      <c r="PWO29" s="52"/>
      <c r="PWP29" s="52"/>
      <c r="PWQ29" s="52"/>
      <c r="PWR29" s="52"/>
      <c r="PWS29" s="52"/>
      <c r="PWT29" s="52"/>
      <c r="PWU29" s="52"/>
      <c r="PWV29" s="52"/>
      <c r="PWW29" s="52"/>
      <c r="PWX29" s="52"/>
      <c r="PWY29" s="52"/>
      <c r="PWZ29" s="52"/>
      <c r="PXA29" s="52"/>
      <c r="PXB29" s="52"/>
      <c r="PXC29" s="52"/>
      <c r="PXD29" s="52"/>
      <c r="PXE29" s="52"/>
      <c r="PXF29" s="52"/>
      <c r="PXG29" s="52"/>
      <c r="PXH29" s="52"/>
      <c r="PXI29" s="52"/>
      <c r="PXJ29" s="52"/>
      <c r="PXK29" s="52"/>
      <c r="PXL29" s="52"/>
      <c r="PXM29" s="52"/>
      <c r="PXN29" s="52"/>
      <c r="PXO29" s="52"/>
      <c r="PXP29" s="52"/>
      <c r="PXQ29" s="52"/>
      <c r="PXR29" s="52"/>
      <c r="PXS29" s="52"/>
      <c r="PXT29" s="52"/>
      <c r="PXU29" s="52"/>
      <c r="PXV29" s="52"/>
      <c r="PXW29" s="52"/>
      <c r="PXX29" s="52"/>
      <c r="PXY29" s="52"/>
      <c r="PXZ29" s="52"/>
      <c r="PYA29" s="52"/>
      <c r="PYB29" s="52"/>
      <c r="PYC29" s="52"/>
      <c r="PYD29" s="52"/>
      <c r="PYE29" s="52"/>
      <c r="PYF29" s="52"/>
      <c r="PYG29" s="52"/>
      <c r="PYH29" s="52"/>
      <c r="PYI29" s="52"/>
      <c r="PYJ29" s="52"/>
      <c r="PYK29" s="52"/>
      <c r="PYL29" s="52"/>
      <c r="PYM29" s="52"/>
      <c r="PYN29" s="52"/>
      <c r="PYO29" s="52"/>
      <c r="PYP29" s="52"/>
      <c r="PYQ29" s="52"/>
      <c r="PYR29" s="52"/>
      <c r="PYS29" s="52"/>
      <c r="PYT29" s="52"/>
      <c r="PYU29" s="52"/>
      <c r="PYV29" s="52"/>
      <c r="PYW29" s="52"/>
      <c r="PYX29" s="52"/>
      <c r="PYY29" s="52"/>
      <c r="PYZ29" s="52"/>
      <c r="PZA29" s="52"/>
      <c r="PZB29" s="52"/>
      <c r="PZC29" s="52"/>
      <c r="PZD29" s="52"/>
      <c r="PZE29" s="52"/>
      <c r="PZF29" s="52"/>
      <c r="PZG29" s="52"/>
      <c r="PZH29" s="52"/>
      <c r="PZI29" s="52"/>
      <c r="PZJ29" s="52"/>
      <c r="PZK29" s="52"/>
      <c r="PZL29" s="52"/>
      <c r="PZM29" s="52"/>
      <c r="PZN29" s="52"/>
      <c r="PZO29" s="52"/>
      <c r="PZP29" s="52"/>
      <c r="PZQ29" s="52"/>
      <c r="PZR29" s="52"/>
      <c r="PZS29" s="52"/>
      <c r="PZT29" s="52"/>
      <c r="PZU29" s="52"/>
      <c r="PZV29" s="52"/>
      <c r="PZW29" s="52"/>
      <c r="PZX29" s="52"/>
      <c r="PZY29" s="52"/>
      <c r="PZZ29" s="52"/>
      <c r="QAA29" s="52"/>
      <c r="QAB29" s="52"/>
      <c r="QAC29" s="52"/>
      <c r="QAD29" s="52"/>
      <c r="QAE29" s="52"/>
      <c r="QAF29" s="52"/>
      <c r="QAG29" s="52"/>
      <c r="QAH29" s="52"/>
      <c r="QAI29" s="52"/>
      <c r="QAJ29" s="52"/>
      <c r="QAK29" s="52"/>
      <c r="QAL29" s="52"/>
      <c r="QAM29" s="52"/>
      <c r="QAN29" s="52"/>
      <c r="QAO29" s="52"/>
      <c r="QAP29" s="52"/>
      <c r="QAQ29" s="52"/>
      <c r="QAR29" s="52"/>
      <c r="QAS29" s="52"/>
      <c r="QAT29" s="52"/>
      <c r="QAU29" s="52"/>
      <c r="QAV29" s="52"/>
      <c r="QAW29" s="52"/>
      <c r="QAX29" s="52"/>
      <c r="QAY29" s="52"/>
      <c r="QAZ29" s="52"/>
      <c r="QBA29" s="52"/>
      <c r="QBB29" s="52"/>
      <c r="QBC29" s="52"/>
      <c r="QBD29" s="52"/>
      <c r="QBE29" s="52"/>
      <c r="QBF29" s="52"/>
      <c r="QBG29" s="52"/>
      <c r="QBH29" s="52"/>
      <c r="QBI29" s="52"/>
      <c r="QBJ29" s="52"/>
      <c r="QBK29" s="52"/>
      <c r="QBL29" s="52"/>
      <c r="QBM29" s="52"/>
      <c r="QBN29" s="52"/>
      <c r="QBO29" s="52"/>
      <c r="QBP29" s="52"/>
      <c r="QBQ29" s="52"/>
      <c r="QBR29" s="52"/>
      <c r="QBS29" s="52"/>
      <c r="QBT29" s="52"/>
      <c r="QBU29" s="52"/>
      <c r="QBV29" s="52"/>
      <c r="QBW29" s="52"/>
      <c r="QBX29" s="52"/>
      <c r="QBY29" s="52"/>
      <c r="QBZ29" s="52"/>
      <c r="QCA29" s="52"/>
      <c r="QCB29" s="52"/>
      <c r="QCC29" s="52"/>
      <c r="QCD29" s="52"/>
      <c r="QCE29" s="52"/>
      <c r="QCF29" s="52"/>
      <c r="QCG29" s="52"/>
      <c r="QCH29" s="52"/>
      <c r="QCI29" s="52"/>
      <c r="QCJ29" s="52"/>
      <c r="QCK29" s="52"/>
      <c r="QCL29" s="52"/>
      <c r="QCM29" s="52"/>
      <c r="QCN29" s="52"/>
      <c r="QCO29" s="52"/>
      <c r="QCP29" s="52"/>
      <c r="QCQ29" s="52"/>
      <c r="QCR29" s="52"/>
      <c r="QCS29" s="52"/>
      <c r="QCT29" s="52"/>
      <c r="QCU29" s="52"/>
      <c r="QCV29" s="52"/>
      <c r="QCW29" s="52"/>
      <c r="QCX29" s="52"/>
      <c r="QCY29" s="52"/>
      <c r="QCZ29" s="52"/>
      <c r="QDA29" s="52"/>
      <c r="QDB29" s="52"/>
      <c r="QDC29" s="52"/>
      <c r="QDD29" s="52"/>
      <c r="QDE29" s="52"/>
      <c r="QDF29" s="52"/>
      <c r="QDG29" s="52"/>
      <c r="QDH29" s="52"/>
      <c r="QDI29" s="52"/>
      <c r="QDJ29" s="52"/>
      <c r="QDK29" s="52"/>
      <c r="QDL29" s="52"/>
      <c r="QDM29" s="52"/>
      <c r="QDN29" s="52"/>
      <c r="QDO29" s="52"/>
      <c r="QDP29" s="52"/>
      <c r="QDQ29" s="52"/>
      <c r="QDR29" s="52"/>
      <c r="QDS29" s="52"/>
      <c r="QDT29" s="52"/>
      <c r="QDU29" s="52"/>
      <c r="QDV29" s="52"/>
      <c r="QDW29" s="52"/>
      <c r="QDX29" s="52"/>
      <c r="QDY29" s="52"/>
      <c r="QDZ29" s="52"/>
      <c r="QEA29" s="52"/>
      <c r="QEB29" s="52"/>
      <c r="QEC29" s="52"/>
      <c r="QED29" s="52"/>
      <c r="QEE29" s="52"/>
      <c r="QEF29" s="52"/>
      <c r="QEG29" s="52"/>
      <c r="QEH29" s="52"/>
      <c r="QEI29" s="52"/>
      <c r="QEJ29" s="52"/>
      <c r="QEK29" s="52"/>
      <c r="QEL29" s="52"/>
      <c r="QEM29" s="52"/>
      <c r="QEN29" s="52"/>
      <c r="QEO29" s="52"/>
      <c r="QEP29" s="52"/>
      <c r="QEQ29" s="52"/>
      <c r="QER29" s="52"/>
      <c r="QES29" s="52"/>
      <c r="QET29" s="52"/>
      <c r="QEU29" s="52"/>
      <c r="QEV29" s="52"/>
      <c r="QEW29" s="52"/>
      <c r="QEX29" s="52"/>
      <c r="QEY29" s="52"/>
      <c r="QEZ29" s="52"/>
      <c r="QFA29" s="52"/>
      <c r="QFB29" s="52"/>
      <c r="QFC29" s="52"/>
      <c r="QFD29" s="52"/>
      <c r="QFE29" s="52"/>
      <c r="QFF29" s="52"/>
      <c r="QFG29" s="52"/>
      <c r="QFH29" s="52"/>
      <c r="QFI29" s="52"/>
      <c r="QFJ29" s="52"/>
      <c r="QFK29" s="52"/>
      <c r="QFL29" s="52"/>
      <c r="QFM29" s="52"/>
      <c r="QFN29" s="52"/>
      <c r="QFO29" s="52"/>
      <c r="QFP29" s="52"/>
      <c r="QFQ29" s="52"/>
      <c r="QFR29" s="52"/>
      <c r="QFS29" s="52"/>
      <c r="QFT29" s="52"/>
      <c r="QFU29" s="52"/>
      <c r="QFV29" s="52"/>
      <c r="QFW29" s="52"/>
      <c r="QFX29" s="52"/>
      <c r="QFY29" s="52"/>
      <c r="QFZ29" s="52"/>
      <c r="QGA29" s="52"/>
      <c r="QGB29" s="52"/>
      <c r="QGC29" s="52"/>
      <c r="QGD29" s="52"/>
      <c r="QGE29" s="52"/>
      <c r="QGF29" s="52"/>
      <c r="QGG29" s="52"/>
      <c r="QGH29" s="52"/>
      <c r="QGI29" s="52"/>
      <c r="QGJ29" s="52"/>
      <c r="QGK29" s="52"/>
      <c r="QGL29" s="52"/>
      <c r="QGM29" s="52"/>
      <c r="QGN29" s="52"/>
      <c r="QGO29" s="52"/>
      <c r="QGP29" s="52"/>
      <c r="QGQ29" s="52"/>
      <c r="QGR29" s="52"/>
      <c r="QGS29" s="52"/>
      <c r="QGT29" s="52"/>
      <c r="QGU29" s="52"/>
      <c r="QGV29" s="52"/>
      <c r="QGW29" s="52"/>
      <c r="QGX29" s="52"/>
      <c r="QGY29" s="52"/>
      <c r="QGZ29" s="52"/>
      <c r="QHA29" s="52"/>
      <c r="QHB29" s="52"/>
      <c r="QHC29" s="52"/>
      <c r="QHD29" s="52"/>
      <c r="QHE29" s="52"/>
      <c r="QHF29" s="52"/>
      <c r="QHG29" s="52"/>
      <c r="QHH29" s="52"/>
      <c r="QHI29" s="52"/>
      <c r="QHJ29" s="52"/>
      <c r="QHK29" s="52"/>
      <c r="QHL29" s="52"/>
      <c r="QHM29" s="52"/>
      <c r="QHN29" s="52"/>
      <c r="QHO29" s="52"/>
      <c r="QHP29" s="52"/>
      <c r="QHQ29" s="52"/>
      <c r="QHR29" s="52"/>
      <c r="QHS29" s="52"/>
      <c r="QHT29" s="52"/>
      <c r="QHU29" s="52"/>
      <c r="QHV29" s="52"/>
      <c r="QHW29" s="52"/>
      <c r="QHX29" s="52"/>
      <c r="QHY29" s="52"/>
      <c r="QHZ29" s="52"/>
      <c r="QIA29" s="52"/>
      <c r="QIB29" s="52"/>
      <c r="QIC29" s="52"/>
      <c r="QID29" s="52"/>
      <c r="QIE29" s="52"/>
      <c r="QIF29" s="52"/>
      <c r="QIG29" s="52"/>
      <c r="QIH29" s="52"/>
      <c r="QII29" s="52"/>
      <c r="QIJ29" s="52"/>
      <c r="QIK29" s="52"/>
      <c r="QIL29" s="52"/>
      <c r="QIM29" s="52"/>
      <c r="QIN29" s="52"/>
      <c r="QIO29" s="52"/>
      <c r="QIP29" s="52"/>
      <c r="QIQ29" s="52"/>
      <c r="QIR29" s="52"/>
      <c r="QIS29" s="52"/>
      <c r="QIT29" s="52"/>
      <c r="QIU29" s="52"/>
      <c r="QIV29" s="52"/>
      <c r="QIW29" s="52"/>
      <c r="QIX29" s="52"/>
      <c r="QIY29" s="52"/>
      <c r="QIZ29" s="52"/>
      <c r="QJA29" s="52"/>
      <c r="QJB29" s="52"/>
      <c r="QJC29" s="52"/>
      <c r="QJD29" s="52"/>
      <c r="QJE29" s="52"/>
      <c r="QJF29" s="52"/>
      <c r="QJG29" s="52"/>
      <c r="QJH29" s="52"/>
      <c r="QJI29" s="52"/>
      <c r="QJJ29" s="52"/>
      <c r="QJK29" s="52"/>
      <c r="QJL29" s="52"/>
      <c r="QJM29" s="52"/>
      <c r="QJN29" s="52"/>
      <c r="QJO29" s="52"/>
      <c r="QJP29" s="52"/>
      <c r="QJQ29" s="52"/>
      <c r="QJR29" s="52"/>
      <c r="QJS29" s="52"/>
      <c r="QJT29" s="52"/>
      <c r="QJU29" s="52"/>
      <c r="QJV29" s="52"/>
      <c r="QJW29" s="52"/>
      <c r="QJX29" s="52"/>
      <c r="QJY29" s="52"/>
      <c r="QJZ29" s="52"/>
      <c r="QKA29" s="52"/>
      <c r="QKB29" s="52"/>
      <c r="QKC29" s="52"/>
      <c r="QKD29" s="52"/>
      <c r="QKE29" s="52"/>
      <c r="QKF29" s="52"/>
      <c r="QKG29" s="52"/>
      <c r="QKH29" s="52"/>
      <c r="QKI29" s="52"/>
      <c r="QKJ29" s="52"/>
      <c r="QKK29" s="52"/>
      <c r="QKL29" s="52"/>
      <c r="QKM29" s="52"/>
      <c r="QKN29" s="52"/>
      <c r="QKO29" s="52"/>
      <c r="QKP29" s="52"/>
      <c r="QKQ29" s="52"/>
      <c r="QKR29" s="52"/>
      <c r="QKS29" s="52"/>
      <c r="QKT29" s="52"/>
      <c r="QKU29" s="52"/>
      <c r="QKV29" s="52"/>
      <c r="QKW29" s="52"/>
      <c r="QKX29" s="52"/>
      <c r="QKY29" s="52"/>
      <c r="QKZ29" s="52"/>
      <c r="QLA29" s="52"/>
      <c r="QLB29" s="52"/>
      <c r="QLC29" s="52"/>
      <c r="QLD29" s="52"/>
      <c r="QLE29" s="52"/>
      <c r="QLF29" s="52"/>
      <c r="QLG29" s="52"/>
      <c r="QLH29" s="52"/>
      <c r="QLI29" s="52"/>
      <c r="QLJ29" s="52"/>
      <c r="QLK29" s="52"/>
      <c r="QLL29" s="52"/>
      <c r="QLM29" s="52"/>
      <c r="QLN29" s="52"/>
      <c r="QLO29" s="52"/>
      <c r="QLP29" s="52"/>
      <c r="QLQ29" s="52"/>
      <c r="QLR29" s="52"/>
      <c r="QLS29" s="52"/>
      <c r="QLT29" s="52"/>
      <c r="QLU29" s="52"/>
      <c r="QLV29" s="52"/>
      <c r="QLW29" s="52"/>
      <c r="QLX29" s="52"/>
      <c r="QLY29" s="52"/>
      <c r="QLZ29" s="52"/>
      <c r="QMA29" s="52"/>
      <c r="QMB29" s="52"/>
      <c r="QMC29" s="52"/>
      <c r="QMD29" s="52"/>
      <c r="QME29" s="52"/>
      <c r="QMF29" s="52"/>
      <c r="QMG29" s="52"/>
      <c r="QMH29" s="52"/>
      <c r="QMI29" s="52"/>
      <c r="QMJ29" s="52"/>
      <c r="QMK29" s="52"/>
      <c r="QML29" s="52"/>
      <c r="QMM29" s="52"/>
      <c r="QMN29" s="52"/>
      <c r="QMO29" s="52"/>
      <c r="QMP29" s="52"/>
      <c r="QMQ29" s="52"/>
      <c r="QMR29" s="52"/>
      <c r="QMS29" s="52"/>
      <c r="QMT29" s="52"/>
      <c r="QMU29" s="52"/>
      <c r="QMV29" s="52"/>
      <c r="QMW29" s="52"/>
      <c r="QMX29" s="52"/>
      <c r="QMY29" s="52"/>
      <c r="QMZ29" s="52"/>
      <c r="QNA29" s="52"/>
      <c r="QNB29" s="52"/>
      <c r="QNC29" s="52"/>
      <c r="QND29" s="52"/>
      <c r="QNE29" s="52"/>
      <c r="QNF29" s="52"/>
      <c r="QNG29" s="52"/>
      <c r="QNH29" s="52"/>
      <c r="QNI29" s="52"/>
      <c r="QNJ29" s="52"/>
      <c r="QNK29" s="52"/>
      <c r="QNL29" s="52"/>
      <c r="QNM29" s="52"/>
      <c r="QNN29" s="52"/>
      <c r="QNO29" s="52"/>
      <c r="QNP29" s="52"/>
      <c r="QNQ29" s="52"/>
      <c r="QNR29" s="52"/>
      <c r="QNS29" s="52"/>
      <c r="QNT29" s="52"/>
      <c r="QNU29" s="52"/>
      <c r="QNV29" s="52"/>
      <c r="QNW29" s="52"/>
      <c r="QNX29" s="52"/>
      <c r="QNY29" s="52"/>
      <c r="QNZ29" s="52"/>
      <c r="QOA29" s="52"/>
      <c r="QOB29" s="52"/>
      <c r="QOC29" s="52"/>
      <c r="QOD29" s="52"/>
      <c r="QOE29" s="52"/>
      <c r="QOF29" s="52"/>
      <c r="QOG29" s="52"/>
      <c r="QOH29" s="52"/>
      <c r="QOI29" s="52"/>
      <c r="QOJ29" s="52"/>
      <c r="QOK29" s="52"/>
      <c r="QOL29" s="52"/>
      <c r="QOM29" s="52"/>
      <c r="QON29" s="52"/>
      <c r="QOO29" s="52"/>
      <c r="QOP29" s="52"/>
      <c r="QOQ29" s="52"/>
      <c r="QOR29" s="52"/>
      <c r="QOS29" s="52"/>
      <c r="QOT29" s="52"/>
      <c r="QOU29" s="52"/>
      <c r="QOV29" s="52"/>
      <c r="QOW29" s="52"/>
      <c r="QOX29" s="52"/>
      <c r="QOY29" s="52"/>
      <c r="QOZ29" s="52"/>
      <c r="QPA29" s="52"/>
      <c r="QPB29" s="52"/>
      <c r="QPC29" s="52"/>
      <c r="QPD29" s="52"/>
      <c r="QPE29" s="52"/>
      <c r="QPF29" s="52"/>
      <c r="QPG29" s="52"/>
      <c r="QPH29" s="52"/>
      <c r="QPI29" s="52"/>
      <c r="QPJ29" s="52"/>
      <c r="QPK29" s="52"/>
      <c r="QPL29" s="52"/>
      <c r="QPM29" s="52"/>
      <c r="QPN29" s="52"/>
      <c r="QPO29" s="52"/>
      <c r="QPP29" s="52"/>
      <c r="QPQ29" s="52"/>
      <c r="QPR29" s="52"/>
      <c r="QPS29" s="52"/>
      <c r="QPT29" s="52"/>
      <c r="QPU29" s="52"/>
      <c r="QPV29" s="52"/>
      <c r="QPW29" s="52"/>
      <c r="QPX29" s="52"/>
      <c r="QPY29" s="52"/>
      <c r="QPZ29" s="52"/>
      <c r="QQA29" s="52"/>
      <c r="QQB29" s="52"/>
      <c r="QQC29" s="52"/>
      <c r="QQD29" s="52"/>
      <c r="QQE29" s="52"/>
      <c r="QQF29" s="52"/>
      <c r="QQG29" s="52"/>
      <c r="QQH29" s="52"/>
      <c r="QQI29" s="52"/>
      <c r="QQJ29" s="52"/>
      <c r="QQK29" s="52"/>
      <c r="QQL29" s="52"/>
      <c r="QQM29" s="52"/>
      <c r="QQN29" s="52"/>
      <c r="QQO29" s="52"/>
      <c r="QQP29" s="52"/>
      <c r="QQQ29" s="52"/>
      <c r="QQR29" s="52"/>
      <c r="QQS29" s="52"/>
      <c r="QQT29" s="52"/>
      <c r="QQU29" s="52"/>
      <c r="QQV29" s="52"/>
      <c r="QQW29" s="52"/>
      <c r="QQX29" s="52"/>
      <c r="QQY29" s="52"/>
      <c r="QQZ29" s="52"/>
      <c r="QRA29" s="52"/>
      <c r="QRB29" s="52"/>
      <c r="QRC29" s="52"/>
      <c r="QRD29" s="52"/>
      <c r="QRE29" s="52"/>
      <c r="QRF29" s="52"/>
      <c r="QRG29" s="52"/>
      <c r="QRH29" s="52"/>
      <c r="QRI29" s="52"/>
      <c r="QRJ29" s="52"/>
      <c r="QRK29" s="52"/>
      <c r="QRL29" s="52"/>
      <c r="QRM29" s="52"/>
      <c r="QRN29" s="52"/>
      <c r="QRO29" s="52"/>
      <c r="QRP29" s="52"/>
      <c r="QRQ29" s="52"/>
      <c r="QRR29" s="52"/>
      <c r="QRS29" s="52"/>
      <c r="QRT29" s="52"/>
      <c r="QRU29" s="52"/>
      <c r="QRV29" s="52"/>
      <c r="QRW29" s="52"/>
      <c r="QRX29" s="52"/>
      <c r="QRY29" s="52"/>
      <c r="QRZ29" s="52"/>
      <c r="QSA29" s="52"/>
      <c r="QSB29" s="52"/>
      <c r="QSC29" s="52"/>
      <c r="QSD29" s="52"/>
      <c r="QSE29" s="52"/>
      <c r="QSF29" s="52"/>
      <c r="QSG29" s="52"/>
      <c r="QSH29" s="52"/>
      <c r="QSI29" s="52"/>
      <c r="QSJ29" s="52"/>
      <c r="QSK29" s="52"/>
      <c r="QSL29" s="52"/>
      <c r="QSM29" s="52"/>
      <c r="QSN29" s="52"/>
      <c r="QSO29" s="52"/>
      <c r="QSP29" s="52"/>
      <c r="QSQ29" s="52"/>
      <c r="QSR29" s="52"/>
      <c r="QSS29" s="52"/>
      <c r="QST29" s="52"/>
      <c r="QSU29" s="52"/>
      <c r="QSV29" s="52"/>
      <c r="QSW29" s="52"/>
      <c r="QSX29" s="52"/>
      <c r="QSY29" s="52"/>
      <c r="QSZ29" s="52"/>
      <c r="QTA29" s="52"/>
      <c r="QTB29" s="52"/>
      <c r="QTC29" s="52"/>
      <c r="QTD29" s="52"/>
      <c r="QTE29" s="52"/>
      <c r="QTF29" s="52"/>
      <c r="QTG29" s="52"/>
      <c r="QTH29" s="52"/>
      <c r="QTI29" s="52"/>
      <c r="QTJ29" s="52"/>
      <c r="QTK29" s="52"/>
      <c r="QTL29" s="52"/>
      <c r="QTM29" s="52"/>
      <c r="QTN29" s="52"/>
      <c r="QTO29" s="52"/>
      <c r="QTP29" s="52"/>
      <c r="QTQ29" s="52"/>
      <c r="QTR29" s="52"/>
      <c r="QTS29" s="52"/>
      <c r="QTT29" s="52"/>
      <c r="QTU29" s="52"/>
      <c r="QTV29" s="52"/>
      <c r="QTW29" s="52"/>
      <c r="QTX29" s="52"/>
      <c r="QTY29" s="52"/>
      <c r="QTZ29" s="52"/>
      <c r="QUA29" s="52"/>
      <c r="QUB29" s="52"/>
      <c r="QUC29" s="52"/>
      <c r="QUD29" s="52"/>
      <c r="QUE29" s="52"/>
      <c r="QUF29" s="52"/>
      <c r="QUG29" s="52"/>
      <c r="QUH29" s="52"/>
      <c r="QUI29" s="52"/>
      <c r="QUJ29" s="52"/>
      <c r="QUK29" s="52"/>
      <c r="QUL29" s="52"/>
      <c r="QUM29" s="52"/>
      <c r="QUN29" s="52"/>
      <c r="QUO29" s="52"/>
      <c r="QUP29" s="52"/>
      <c r="QUQ29" s="52"/>
      <c r="QUR29" s="52"/>
      <c r="QUS29" s="52"/>
      <c r="QUT29" s="52"/>
      <c r="QUU29" s="52"/>
      <c r="QUV29" s="52"/>
      <c r="QUW29" s="52"/>
      <c r="QUX29" s="52"/>
      <c r="QUY29" s="52"/>
      <c r="QUZ29" s="52"/>
      <c r="QVA29" s="52"/>
      <c r="QVB29" s="52"/>
      <c r="QVC29" s="52"/>
      <c r="QVD29" s="52"/>
      <c r="QVE29" s="52"/>
      <c r="QVF29" s="52"/>
      <c r="QVG29" s="52"/>
      <c r="QVH29" s="52"/>
      <c r="QVI29" s="52"/>
      <c r="QVJ29" s="52"/>
      <c r="QVK29" s="52"/>
      <c r="QVL29" s="52"/>
      <c r="QVM29" s="52"/>
      <c r="QVN29" s="52"/>
      <c r="QVO29" s="52"/>
      <c r="QVP29" s="52"/>
      <c r="QVQ29" s="52"/>
      <c r="QVR29" s="52"/>
      <c r="QVS29" s="52"/>
      <c r="QVT29" s="52"/>
      <c r="QVU29" s="52"/>
      <c r="QVV29" s="52"/>
      <c r="QVW29" s="52"/>
      <c r="QVX29" s="52"/>
      <c r="QVY29" s="52"/>
      <c r="QVZ29" s="52"/>
      <c r="QWA29" s="52"/>
      <c r="QWB29" s="52"/>
      <c r="QWC29" s="52"/>
      <c r="QWD29" s="52"/>
      <c r="QWE29" s="52"/>
      <c r="QWF29" s="52"/>
      <c r="QWG29" s="52"/>
      <c r="QWH29" s="52"/>
      <c r="QWI29" s="52"/>
      <c r="QWJ29" s="52"/>
      <c r="QWK29" s="52"/>
      <c r="QWL29" s="52"/>
      <c r="QWM29" s="52"/>
      <c r="QWN29" s="52"/>
      <c r="QWO29" s="52"/>
      <c r="QWP29" s="52"/>
      <c r="QWQ29" s="52"/>
      <c r="QWR29" s="52"/>
      <c r="QWS29" s="52"/>
      <c r="QWT29" s="52"/>
      <c r="QWU29" s="52"/>
      <c r="QWV29" s="52"/>
      <c r="QWW29" s="52"/>
      <c r="QWX29" s="52"/>
      <c r="QWY29" s="52"/>
      <c r="QWZ29" s="52"/>
      <c r="QXA29" s="52"/>
      <c r="QXB29" s="52"/>
      <c r="QXC29" s="52"/>
      <c r="QXD29" s="52"/>
      <c r="QXE29" s="52"/>
      <c r="QXF29" s="52"/>
      <c r="QXG29" s="52"/>
      <c r="QXH29" s="52"/>
      <c r="QXI29" s="52"/>
      <c r="QXJ29" s="52"/>
      <c r="QXK29" s="52"/>
      <c r="QXL29" s="52"/>
      <c r="QXM29" s="52"/>
      <c r="QXN29" s="52"/>
      <c r="QXO29" s="52"/>
      <c r="QXP29" s="52"/>
      <c r="QXQ29" s="52"/>
      <c r="QXR29" s="52"/>
      <c r="QXS29" s="52"/>
      <c r="QXT29" s="52"/>
      <c r="QXU29" s="52"/>
      <c r="QXV29" s="52"/>
      <c r="QXW29" s="52"/>
      <c r="QXX29" s="52"/>
      <c r="QXY29" s="52"/>
      <c r="QXZ29" s="52"/>
      <c r="QYA29" s="52"/>
      <c r="QYB29" s="52"/>
      <c r="QYC29" s="52"/>
      <c r="QYD29" s="52"/>
      <c r="QYE29" s="52"/>
      <c r="QYF29" s="52"/>
      <c r="QYG29" s="52"/>
      <c r="QYH29" s="52"/>
      <c r="QYI29" s="52"/>
      <c r="QYJ29" s="52"/>
      <c r="QYK29" s="52"/>
      <c r="QYL29" s="52"/>
      <c r="QYM29" s="52"/>
      <c r="QYN29" s="52"/>
      <c r="QYO29" s="52"/>
      <c r="QYP29" s="52"/>
      <c r="QYQ29" s="52"/>
      <c r="QYR29" s="52"/>
      <c r="QYS29" s="52"/>
      <c r="QYT29" s="52"/>
      <c r="QYU29" s="52"/>
      <c r="QYV29" s="52"/>
      <c r="QYW29" s="52"/>
      <c r="QYX29" s="52"/>
      <c r="QYY29" s="52"/>
      <c r="QYZ29" s="52"/>
      <c r="QZA29" s="52"/>
      <c r="QZB29" s="52"/>
      <c r="QZC29" s="52"/>
      <c r="QZD29" s="52"/>
      <c r="QZE29" s="52"/>
      <c r="QZF29" s="52"/>
      <c r="QZG29" s="52"/>
      <c r="QZH29" s="52"/>
      <c r="QZI29" s="52"/>
      <c r="QZJ29" s="52"/>
      <c r="QZK29" s="52"/>
      <c r="QZL29" s="52"/>
      <c r="QZM29" s="52"/>
      <c r="QZN29" s="52"/>
      <c r="QZO29" s="52"/>
      <c r="QZP29" s="52"/>
      <c r="QZQ29" s="52"/>
      <c r="QZR29" s="52"/>
      <c r="QZS29" s="52"/>
      <c r="QZT29" s="52"/>
      <c r="QZU29" s="52"/>
      <c r="QZV29" s="52"/>
      <c r="QZW29" s="52"/>
      <c r="QZX29" s="52"/>
      <c r="QZY29" s="52"/>
      <c r="QZZ29" s="52"/>
      <c r="RAA29" s="52"/>
      <c r="RAB29" s="52"/>
      <c r="RAC29" s="52"/>
      <c r="RAD29" s="52"/>
      <c r="RAE29" s="52"/>
      <c r="RAF29" s="52"/>
      <c r="RAG29" s="52"/>
      <c r="RAH29" s="52"/>
      <c r="RAI29" s="52"/>
      <c r="RAJ29" s="52"/>
      <c r="RAK29" s="52"/>
      <c r="RAL29" s="52"/>
      <c r="RAM29" s="52"/>
      <c r="RAN29" s="52"/>
      <c r="RAO29" s="52"/>
      <c r="RAP29" s="52"/>
      <c r="RAQ29" s="52"/>
      <c r="RAR29" s="52"/>
      <c r="RAS29" s="52"/>
      <c r="RAT29" s="52"/>
      <c r="RAU29" s="52"/>
      <c r="RAV29" s="52"/>
      <c r="RAW29" s="52"/>
      <c r="RAX29" s="52"/>
      <c r="RAY29" s="52"/>
      <c r="RAZ29" s="52"/>
      <c r="RBA29" s="52"/>
      <c r="RBB29" s="52"/>
      <c r="RBC29" s="52"/>
      <c r="RBD29" s="52"/>
      <c r="RBE29" s="52"/>
      <c r="RBF29" s="52"/>
      <c r="RBG29" s="52"/>
      <c r="RBH29" s="52"/>
      <c r="RBI29" s="52"/>
      <c r="RBJ29" s="52"/>
      <c r="RBK29" s="52"/>
      <c r="RBL29" s="52"/>
      <c r="RBM29" s="52"/>
      <c r="RBN29" s="52"/>
      <c r="RBO29" s="52"/>
      <c r="RBP29" s="52"/>
      <c r="RBQ29" s="52"/>
      <c r="RBR29" s="52"/>
      <c r="RBS29" s="52"/>
      <c r="RBT29" s="52"/>
      <c r="RBU29" s="52"/>
      <c r="RBV29" s="52"/>
      <c r="RBW29" s="52"/>
      <c r="RBX29" s="52"/>
      <c r="RBY29" s="52"/>
      <c r="RBZ29" s="52"/>
      <c r="RCA29" s="52"/>
      <c r="RCB29" s="52"/>
      <c r="RCC29" s="52"/>
      <c r="RCD29" s="52"/>
      <c r="RCE29" s="52"/>
      <c r="RCF29" s="52"/>
      <c r="RCG29" s="52"/>
      <c r="RCH29" s="52"/>
      <c r="RCI29" s="52"/>
      <c r="RCJ29" s="52"/>
      <c r="RCK29" s="52"/>
      <c r="RCL29" s="52"/>
      <c r="RCM29" s="52"/>
      <c r="RCN29" s="52"/>
      <c r="RCO29" s="52"/>
      <c r="RCP29" s="52"/>
      <c r="RCQ29" s="52"/>
      <c r="RCR29" s="52"/>
      <c r="RCS29" s="52"/>
      <c r="RCT29" s="52"/>
      <c r="RCU29" s="52"/>
      <c r="RCV29" s="52"/>
      <c r="RCW29" s="52"/>
      <c r="RCX29" s="52"/>
      <c r="RCY29" s="52"/>
      <c r="RCZ29" s="52"/>
      <c r="RDA29" s="52"/>
      <c r="RDB29" s="52"/>
      <c r="RDC29" s="52"/>
      <c r="RDD29" s="52"/>
      <c r="RDE29" s="52"/>
      <c r="RDF29" s="52"/>
      <c r="RDG29" s="52"/>
      <c r="RDH29" s="52"/>
      <c r="RDI29" s="52"/>
      <c r="RDJ29" s="52"/>
      <c r="RDK29" s="52"/>
      <c r="RDL29" s="52"/>
      <c r="RDM29" s="52"/>
      <c r="RDN29" s="52"/>
      <c r="RDO29" s="52"/>
      <c r="RDP29" s="52"/>
      <c r="RDQ29" s="52"/>
      <c r="RDR29" s="52"/>
      <c r="RDS29" s="52"/>
      <c r="RDT29" s="52"/>
      <c r="RDU29" s="52"/>
      <c r="RDV29" s="52"/>
      <c r="RDW29" s="52"/>
      <c r="RDX29" s="52"/>
      <c r="RDY29" s="52"/>
      <c r="RDZ29" s="52"/>
      <c r="REA29" s="52"/>
      <c r="REB29" s="52"/>
      <c r="REC29" s="52"/>
      <c r="RED29" s="52"/>
      <c r="REE29" s="52"/>
      <c r="REF29" s="52"/>
      <c r="REG29" s="52"/>
      <c r="REH29" s="52"/>
      <c r="REI29" s="52"/>
      <c r="REJ29" s="52"/>
      <c r="REK29" s="52"/>
      <c r="REL29" s="52"/>
      <c r="REM29" s="52"/>
      <c r="REN29" s="52"/>
      <c r="REO29" s="52"/>
      <c r="REP29" s="52"/>
      <c r="REQ29" s="52"/>
      <c r="RER29" s="52"/>
      <c r="RES29" s="52"/>
      <c r="RET29" s="52"/>
      <c r="REU29" s="52"/>
      <c r="REV29" s="52"/>
      <c r="REW29" s="52"/>
      <c r="REX29" s="52"/>
      <c r="REY29" s="52"/>
      <c r="REZ29" s="52"/>
      <c r="RFA29" s="52"/>
      <c r="RFB29" s="52"/>
      <c r="RFC29" s="52"/>
      <c r="RFD29" s="52"/>
      <c r="RFE29" s="52"/>
      <c r="RFF29" s="52"/>
      <c r="RFG29" s="52"/>
      <c r="RFH29" s="52"/>
      <c r="RFI29" s="52"/>
      <c r="RFJ29" s="52"/>
      <c r="RFK29" s="52"/>
      <c r="RFL29" s="52"/>
      <c r="RFM29" s="52"/>
      <c r="RFN29" s="52"/>
      <c r="RFO29" s="52"/>
      <c r="RFP29" s="52"/>
      <c r="RFQ29" s="52"/>
      <c r="RFR29" s="52"/>
      <c r="RFS29" s="52"/>
      <c r="RFT29" s="52"/>
      <c r="RFU29" s="52"/>
      <c r="RFV29" s="52"/>
      <c r="RFW29" s="52"/>
      <c r="RFX29" s="52"/>
      <c r="RFY29" s="52"/>
      <c r="RFZ29" s="52"/>
      <c r="RGA29" s="52"/>
      <c r="RGB29" s="52"/>
      <c r="RGC29" s="52"/>
      <c r="RGD29" s="52"/>
      <c r="RGE29" s="52"/>
      <c r="RGF29" s="52"/>
      <c r="RGG29" s="52"/>
      <c r="RGH29" s="52"/>
      <c r="RGI29" s="52"/>
      <c r="RGJ29" s="52"/>
      <c r="RGK29" s="52"/>
      <c r="RGL29" s="52"/>
      <c r="RGM29" s="52"/>
      <c r="RGN29" s="52"/>
      <c r="RGO29" s="52"/>
      <c r="RGP29" s="52"/>
      <c r="RGQ29" s="52"/>
      <c r="RGR29" s="52"/>
      <c r="RGS29" s="52"/>
      <c r="RGT29" s="52"/>
      <c r="RGU29" s="52"/>
      <c r="RGV29" s="52"/>
      <c r="RGW29" s="52"/>
      <c r="RGX29" s="52"/>
      <c r="RGY29" s="52"/>
      <c r="RGZ29" s="52"/>
      <c r="RHA29" s="52"/>
      <c r="RHB29" s="52"/>
      <c r="RHC29" s="52"/>
      <c r="RHD29" s="52"/>
      <c r="RHE29" s="52"/>
      <c r="RHF29" s="52"/>
      <c r="RHG29" s="52"/>
      <c r="RHH29" s="52"/>
      <c r="RHI29" s="52"/>
      <c r="RHJ29" s="52"/>
      <c r="RHK29" s="52"/>
      <c r="RHL29" s="52"/>
      <c r="RHM29" s="52"/>
      <c r="RHN29" s="52"/>
      <c r="RHO29" s="52"/>
      <c r="RHP29" s="52"/>
      <c r="RHQ29" s="52"/>
      <c r="RHR29" s="52"/>
      <c r="RHS29" s="52"/>
      <c r="RHT29" s="52"/>
      <c r="RHU29" s="52"/>
      <c r="RHV29" s="52"/>
      <c r="RHW29" s="52"/>
      <c r="RHX29" s="52"/>
      <c r="RHY29" s="52"/>
      <c r="RHZ29" s="52"/>
      <c r="RIA29" s="52"/>
      <c r="RIB29" s="52"/>
      <c r="RIC29" s="52"/>
      <c r="RID29" s="52"/>
      <c r="RIE29" s="52"/>
      <c r="RIF29" s="52"/>
      <c r="RIG29" s="52"/>
      <c r="RIH29" s="52"/>
      <c r="RII29" s="52"/>
      <c r="RIJ29" s="52"/>
      <c r="RIK29" s="52"/>
      <c r="RIL29" s="52"/>
      <c r="RIM29" s="52"/>
      <c r="RIN29" s="52"/>
      <c r="RIO29" s="52"/>
      <c r="RIP29" s="52"/>
      <c r="RIQ29" s="52"/>
      <c r="RIR29" s="52"/>
      <c r="RIS29" s="52"/>
      <c r="RIT29" s="52"/>
      <c r="RIU29" s="52"/>
      <c r="RIV29" s="52"/>
      <c r="RIW29" s="52"/>
      <c r="RIX29" s="52"/>
      <c r="RIY29" s="52"/>
      <c r="RIZ29" s="52"/>
      <c r="RJA29" s="52"/>
      <c r="RJB29" s="52"/>
      <c r="RJC29" s="52"/>
      <c r="RJD29" s="52"/>
      <c r="RJE29" s="52"/>
      <c r="RJF29" s="52"/>
      <c r="RJG29" s="52"/>
      <c r="RJH29" s="52"/>
      <c r="RJI29" s="52"/>
      <c r="RJJ29" s="52"/>
      <c r="RJK29" s="52"/>
      <c r="RJL29" s="52"/>
      <c r="RJM29" s="52"/>
      <c r="RJN29" s="52"/>
      <c r="RJO29" s="52"/>
      <c r="RJP29" s="52"/>
      <c r="RJQ29" s="52"/>
      <c r="RJR29" s="52"/>
      <c r="RJS29" s="52"/>
      <c r="RJT29" s="52"/>
      <c r="RJU29" s="52"/>
      <c r="RJV29" s="52"/>
      <c r="RJW29" s="52"/>
      <c r="RJX29" s="52"/>
      <c r="RJY29" s="52"/>
      <c r="RJZ29" s="52"/>
      <c r="RKA29" s="52"/>
      <c r="RKB29" s="52"/>
      <c r="RKC29" s="52"/>
      <c r="RKD29" s="52"/>
      <c r="RKE29" s="52"/>
      <c r="RKF29" s="52"/>
      <c r="RKG29" s="52"/>
      <c r="RKH29" s="52"/>
      <c r="RKI29" s="52"/>
      <c r="RKJ29" s="52"/>
      <c r="RKK29" s="52"/>
      <c r="RKL29" s="52"/>
      <c r="RKM29" s="52"/>
      <c r="RKN29" s="52"/>
      <c r="RKO29" s="52"/>
      <c r="RKP29" s="52"/>
      <c r="RKQ29" s="52"/>
      <c r="RKR29" s="52"/>
      <c r="RKS29" s="52"/>
      <c r="RKT29" s="52"/>
      <c r="RKU29" s="52"/>
      <c r="RKV29" s="52"/>
      <c r="RKW29" s="52"/>
      <c r="RKX29" s="52"/>
      <c r="RKY29" s="52"/>
      <c r="RKZ29" s="52"/>
      <c r="RLA29" s="52"/>
      <c r="RLB29" s="52"/>
      <c r="RLC29" s="52"/>
      <c r="RLD29" s="52"/>
      <c r="RLE29" s="52"/>
      <c r="RLF29" s="52"/>
      <c r="RLG29" s="52"/>
      <c r="RLH29" s="52"/>
      <c r="RLI29" s="52"/>
      <c r="RLJ29" s="52"/>
      <c r="RLK29" s="52"/>
      <c r="RLL29" s="52"/>
      <c r="RLM29" s="52"/>
      <c r="RLN29" s="52"/>
      <c r="RLO29" s="52"/>
      <c r="RLP29" s="52"/>
      <c r="RLQ29" s="52"/>
      <c r="RLR29" s="52"/>
      <c r="RLS29" s="52"/>
      <c r="RLT29" s="52"/>
      <c r="RLU29" s="52"/>
      <c r="RLV29" s="52"/>
      <c r="RLW29" s="52"/>
      <c r="RLX29" s="52"/>
      <c r="RLY29" s="52"/>
      <c r="RLZ29" s="52"/>
      <c r="RMA29" s="52"/>
      <c r="RMB29" s="52"/>
      <c r="RMC29" s="52"/>
      <c r="RMD29" s="52"/>
      <c r="RME29" s="52"/>
      <c r="RMF29" s="52"/>
      <c r="RMG29" s="52"/>
      <c r="RMH29" s="52"/>
      <c r="RMI29" s="52"/>
      <c r="RMJ29" s="52"/>
      <c r="RMK29" s="52"/>
      <c r="RML29" s="52"/>
      <c r="RMM29" s="52"/>
      <c r="RMN29" s="52"/>
      <c r="RMO29" s="52"/>
      <c r="RMP29" s="52"/>
      <c r="RMQ29" s="52"/>
      <c r="RMR29" s="52"/>
      <c r="RMS29" s="52"/>
      <c r="RMT29" s="52"/>
      <c r="RMU29" s="52"/>
      <c r="RMV29" s="52"/>
      <c r="RMW29" s="52"/>
      <c r="RMX29" s="52"/>
      <c r="RMY29" s="52"/>
      <c r="RMZ29" s="52"/>
      <c r="RNA29" s="52"/>
      <c r="RNB29" s="52"/>
      <c r="RNC29" s="52"/>
      <c r="RND29" s="52"/>
      <c r="RNE29" s="52"/>
      <c r="RNF29" s="52"/>
      <c r="RNG29" s="52"/>
      <c r="RNH29" s="52"/>
      <c r="RNI29" s="52"/>
      <c r="RNJ29" s="52"/>
      <c r="RNK29" s="52"/>
      <c r="RNL29" s="52"/>
      <c r="RNM29" s="52"/>
      <c r="RNN29" s="52"/>
      <c r="RNO29" s="52"/>
      <c r="RNP29" s="52"/>
      <c r="RNQ29" s="52"/>
      <c r="RNR29" s="52"/>
      <c r="RNS29" s="52"/>
      <c r="RNT29" s="52"/>
      <c r="RNU29" s="52"/>
      <c r="RNV29" s="52"/>
      <c r="RNW29" s="52"/>
      <c r="RNX29" s="52"/>
      <c r="RNY29" s="52"/>
      <c r="RNZ29" s="52"/>
      <c r="ROA29" s="52"/>
      <c r="ROB29" s="52"/>
      <c r="ROC29" s="52"/>
      <c r="ROD29" s="52"/>
      <c r="ROE29" s="52"/>
      <c r="ROF29" s="52"/>
      <c r="ROG29" s="52"/>
      <c r="ROH29" s="52"/>
      <c r="ROI29" s="52"/>
      <c r="ROJ29" s="52"/>
      <c r="ROK29" s="52"/>
      <c r="ROL29" s="52"/>
      <c r="ROM29" s="52"/>
      <c r="RON29" s="52"/>
      <c r="ROO29" s="52"/>
      <c r="ROP29" s="52"/>
      <c r="ROQ29" s="52"/>
      <c r="ROR29" s="52"/>
      <c r="ROS29" s="52"/>
      <c r="ROT29" s="52"/>
      <c r="ROU29" s="52"/>
      <c r="ROV29" s="52"/>
      <c r="ROW29" s="52"/>
      <c r="ROX29" s="52"/>
      <c r="ROY29" s="52"/>
      <c r="ROZ29" s="52"/>
      <c r="RPA29" s="52"/>
      <c r="RPB29" s="52"/>
      <c r="RPC29" s="52"/>
      <c r="RPD29" s="52"/>
      <c r="RPE29" s="52"/>
      <c r="RPF29" s="52"/>
      <c r="RPG29" s="52"/>
      <c r="RPH29" s="52"/>
      <c r="RPI29" s="52"/>
      <c r="RPJ29" s="52"/>
      <c r="RPK29" s="52"/>
      <c r="RPL29" s="52"/>
      <c r="RPM29" s="52"/>
      <c r="RPN29" s="52"/>
      <c r="RPO29" s="52"/>
      <c r="RPP29" s="52"/>
      <c r="RPQ29" s="52"/>
      <c r="RPR29" s="52"/>
      <c r="RPS29" s="52"/>
      <c r="RPT29" s="52"/>
      <c r="RPU29" s="52"/>
      <c r="RPV29" s="52"/>
      <c r="RPW29" s="52"/>
      <c r="RPX29" s="52"/>
      <c r="RPY29" s="52"/>
      <c r="RPZ29" s="52"/>
      <c r="RQA29" s="52"/>
      <c r="RQB29" s="52"/>
      <c r="RQC29" s="52"/>
      <c r="RQD29" s="52"/>
      <c r="RQE29" s="52"/>
      <c r="RQF29" s="52"/>
      <c r="RQG29" s="52"/>
      <c r="RQH29" s="52"/>
      <c r="RQI29" s="52"/>
      <c r="RQJ29" s="52"/>
      <c r="RQK29" s="52"/>
      <c r="RQL29" s="52"/>
      <c r="RQM29" s="52"/>
      <c r="RQN29" s="52"/>
      <c r="RQO29" s="52"/>
      <c r="RQP29" s="52"/>
      <c r="RQQ29" s="52"/>
      <c r="RQR29" s="52"/>
      <c r="RQS29" s="52"/>
      <c r="RQT29" s="52"/>
      <c r="RQU29" s="52"/>
      <c r="RQV29" s="52"/>
      <c r="RQW29" s="52"/>
      <c r="RQX29" s="52"/>
      <c r="RQY29" s="52"/>
      <c r="RQZ29" s="52"/>
      <c r="RRA29" s="52"/>
      <c r="RRB29" s="52"/>
      <c r="RRC29" s="52"/>
      <c r="RRD29" s="52"/>
      <c r="RRE29" s="52"/>
      <c r="RRF29" s="52"/>
      <c r="RRG29" s="52"/>
      <c r="RRH29" s="52"/>
      <c r="RRI29" s="52"/>
      <c r="RRJ29" s="52"/>
      <c r="RRK29" s="52"/>
      <c r="RRL29" s="52"/>
      <c r="RRM29" s="52"/>
      <c r="RRN29" s="52"/>
      <c r="RRO29" s="52"/>
      <c r="RRP29" s="52"/>
      <c r="RRQ29" s="52"/>
      <c r="RRR29" s="52"/>
      <c r="RRS29" s="52"/>
      <c r="RRT29" s="52"/>
      <c r="RRU29" s="52"/>
      <c r="RRV29" s="52"/>
      <c r="RRW29" s="52"/>
      <c r="RRX29" s="52"/>
      <c r="RRY29" s="52"/>
      <c r="RRZ29" s="52"/>
      <c r="RSA29" s="52"/>
      <c r="RSB29" s="52"/>
      <c r="RSC29" s="52"/>
      <c r="RSD29" s="52"/>
      <c r="RSE29" s="52"/>
      <c r="RSF29" s="52"/>
      <c r="RSG29" s="52"/>
      <c r="RSH29" s="52"/>
      <c r="RSI29" s="52"/>
      <c r="RSJ29" s="52"/>
      <c r="RSK29" s="52"/>
      <c r="RSL29" s="52"/>
      <c r="RSM29" s="52"/>
      <c r="RSN29" s="52"/>
      <c r="RSO29" s="52"/>
      <c r="RSP29" s="52"/>
      <c r="RSQ29" s="52"/>
      <c r="RSR29" s="52"/>
      <c r="RSS29" s="52"/>
      <c r="RST29" s="52"/>
      <c r="RSU29" s="52"/>
      <c r="RSV29" s="52"/>
      <c r="RSW29" s="52"/>
      <c r="RSX29" s="52"/>
      <c r="RSY29" s="52"/>
      <c r="RSZ29" s="52"/>
      <c r="RTA29" s="52"/>
      <c r="RTB29" s="52"/>
      <c r="RTC29" s="52"/>
      <c r="RTD29" s="52"/>
      <c r="RTE29" s="52"/>
      <c r="RTF29" s="52"/>
      <c r="RTG29" s="52"/>
      <c r="RTH29" s="52"/>
      <c r="RTI29" s="52"/>
      <c r="RTJ29" s="52"/>
      <c r="RTK29" s="52"/>
      <c r="RTL29" s="52"/>
      <c r="RTM29" s="52"/>
      <c r="RTN29" s="52"/>
      <c r="RTO29" s="52"/>
      <c r="RTP29" s="52"/>
      <c r="RTQ29" s="52"/>
      <c r="RTR29" s="52"/>
      <c r="RTS29" s="52"/>
      <c r="RTT29" s="52"/>
      <c r="RTU29" s="52"/>
      <c r="RTV29" s="52"/>
      <c r="RTW29" s="52"/>
      <c r="RTX29" s="52"/>
      <c r="RTY29" s="52"/>
      <c r="RTZ29" s="52"/>
      <c r="RUA29" s="52"/>
      <c r="RUB29" s="52"/>
      <c r="RUC29" s="52"/>
      <c r="RUD29" s="52"/>
      <c r="RUE29" s="52"/>
      <c r="RUF29" s="52"/>
      <c r="RUG29" s="52"/>
      <c r="RUH29" s="52"/>
      <c r="RUI29" s="52"/>
      <c r="RUJ29" s="52"/>
      <c r="RUK29" s="52"/>
      <c r="RUL29" s="52"/>
      <c r="RUM29" s="52"/>
      <c r="RUN29" s="52"/>
      <c r="RUO29" s="52"/>
      <c r="RUP29" s="52"/>
      <c r="RUQ29" s="52"/>
      <c r="RUR29" s="52"/>
      <c r="RUS29" s="52"/>
      <c r="RUT29" s="52"/>
      <c r="RUU29" s="52"/>
      <c r="RUV29" s="52"/>
      <c r="RUW29" s="52"/>
      <c r="RUX29" s="52"/>
      <c r="RUY29" s="52"/>
      <c r="RUZ29" s="52"/>
      <c r="RVA29" s="52"/>
      <c r="RVB29" s="52"/>
      <c r="RVC29" s="52"/>
      <c r="RVD29" s="52"/>
      <c r="RVE29" s="52"/>
      <c r="RVF29" s="52"/>
      <c r="RVG29" s="52"/>
      <c r="RVH29" s="52"/>
      <c r="RVI29" s="52"/>
      <c r="RVJ29" s="52"/>
      <c r="RVK29" s="52"/>
      <c r="RVL29" s="52"/>
      <c r="RVM29" s="52"/>
      <c r="RVN29" s="52"/>
      <c r="RVO29" s="52"/>
      <c r="RVP29" s="52"/>
      <c r="RVQ29" s="52"/>
      <c r="RVR29" s="52"/>
      <c r="RVS29" s="52"/>
      <c r="RVT29" s="52"/>
      <c r="RVU29" s="52"/>
      <c r="RVV29" s="52"/>
      <c r="RVW29" s="52"/>
      <c r="RVX29" s="52"/>
      <c r="RVY29" s="52"/>
      <c r="RVZ29" s="52"/>
      <c r="RWA29" s="52"/>
      <c r="RWB29" s="52"/>
      <c r="RWC29" s="52"/>
      <c r="RWD29" s="52"/>
      <c r="RWE29" s="52"/>
      <c r="RWF29" s="52"/>
      <c r="RWG29" s="52"/>
      <c r="RWH29" s="52"/>
      <c r="RWI29" s="52"/>
      <c r="RWJ29" s="52"/>
      <c r="RWK29" s="52"/>
      <c r="RWL29" s="52"/>
      <c r="RWM29" s="52"/>
      <c r="RWN29" s="52"/>
      <c r="RWO29" s="52"/>
      <c r="RWP29" s="52"/>
      <c r="RWQ29" s="52"/>
      <c r="RWR29" s="52"/>
      <c r="RWS29" s="52"/>
      <c r="RWT29" s="52"/>
      <c r="RWU29" s="52"/>
      <c r="RWV29" s="52"/>
      <c r="RWW29" s="52"/>
      <c r="RWX29" s="52"/>
      <c r="RWY29" s="52"/>
      <c r="RWZ29" s="52"/>
      <c r="RXA29" s="52"/>
      <c r="RXB29" s="52"/>
      <c r="RXC29" s="52"/>
      <c r="RXD29" s="52"/>
      <c r="RXE29" s="52"/>
      <c r="RXF29" s="52"/>
      <c r="RXG29" s="52"/>
      <c r="RXH29" s="52"/>
      <c r="RXI29" s="52"/>
      <c r="RXJ29" s="52"/>
      <c r="RXK29" s="52"/>
      <c r="RXL29" s="52"/>
      <c r="RXM29" s="52"/>
      <c r="RXN29" s="52"/>
      <c r="RXO29" s="52"/>
      <c r="RXP29" s="52"/>
      <c r="RXQ29" s="52"/>
      <c r="RXR29" s="52"/>
      <c r="RXS29" s="52"/>
      <c r="RXT29" s="52"/>
      <c r="RXU29" s="52"/>
      <c r="RXV29" s="52"/>
      <c r="RXW29" s="52"/>
      <c r="RXX29" s="52"/>
      <c r="RXY29" s="52"/>
      <c r="RXZ29" s="52"/>
      <c r="RYA29" s="52"/>
      <c r="RYB29" s="52"/>
      <c r="RYC29" s="52"/>
      <c r="RYD29" s="52"/>
      <c r="RYE29" s="52"/>
      <c r="RYF29" s="52"/>
      <c r="RYG29" s="52"/>
      <c r="RYH29" s="52"/>
      <c r="RYI29" s="52"/>
      <c r="RYJ29" s="52"/>
      <c r="RYK29" s="52"/>
      <c r="RYL29" s="52"/>
      <c r="RYM29" s="52"/>
      <c r="RYN29" s="52"/>
      <c r="RYO29" s="52"/>
      <c r="RYP29" s="52"/>
      <c r="RYQ29" s="52"/>
      <c r="RYR29" s="52"/>
      <c r="RYS29" s="52"/>
      <c r="RYT29" s="52"/>
      <c r="RYU29" s="52"/>
      <c r="RYV29" s="52"/>
      <c r="RYW29" s="52"/>
      <c r="RYX29" s="52"/>
      <c r="RYY29" s="52"/>
      <c r="RYZ29" s="52"/>
      <c r="RZA29" s="52"/>
      <c r="RZB29" s="52"/>
      <c r="RZC29" s="52"/>
      <c r="RZD29" s="52"/>
      <c r="RZE29" s="52"/>
      <c r="RZF29" s="52"/>
      <c r="RZG29" s="52"/>
      <c r="RZH29" s="52"/>
      <c r="RZI29" s="52"/>
      <c r="RZJ29" s="52"/>
      <c r="RZK29" s="52"/>
      <c r="RZL29" s="52"/>
      <c r="RZM29" s="52"/>
      <c r="RZN29" s="52"/>
      <c r="RZO29" s="52"/>
      <c r="RZP29" s="52"/>
      <c r="RZQ29" s="52"/>
      <c r="RZR29" s="52"/>
      <c r="RZS29" s="52"/>
      <c r="RZT29" s="52"/>
      <c r="RZU29" s="52"/>
      <c r="RZV29" s="52"/>
      <c r="RZW29" s="52"/>
      <c r="RZX29" s="52"/>
      <c r="RZY29" s="52"/>
      <c r="RZZ29" s="52"/>
      <c r="SAA29" s="52"/>
      <c r="SAB29" s="52"/>
      <c r="SAC29" s="52"/>
      <c r="SAD29" s="52"/>
      <c r="SAE29" s="52"/>
      <c r="SAF29" s="52"/>
      <c r="SAG29" s="52"/>
      <c r="SAH29" s="52"/>
      <c r="SAI29" s="52"/>
      <c r="SAJ29" s="52"/>
      <c r="SAK29" s="52"/>
      <c r="SAL29" s="52"/>
      <c r="SAM29" s="52"/>
      <c r="SAN29" s="52"/>
      <c r="SAO29" s="52"/>
      <c r="SAP29" s="52"/>
      <c r="SAQ29" s="52"/>
      <c r="SAR29" s="52"/>
      <c r="SAS29" s="52"/>
      <c r="SAT29" s="52"/>
      <c r="SAU29" s="52"/>
      <c r="SAV29" s="52"/>
      <c r="SAW29" s="52"/>
      <c r="SAX29" s="52"/>
      <c r="SAY29" s="52"/>
      <c r="SAZ29" s="52"/>
      <c r="SBA29" s="52"/>
      <c r="SBB29" s="52"/>
      <c r="SBC29" s="52"/>
      <c r="SBD29" s="52"/>
      <c r="SBE29" s="52"/>
      <c r="SBF29" s="52"/>
      <c r="SBG29" s="52"/>
      <c r="SBH29" s="52"/>
      <c r="SBI29" s="52"/>
      <c r="SBJ29" s="52"/>
      <c r="SBK29" s="52"/>
      <c r="SBL29" s="52"/>
      <c r="SBM29" s="52"/>
      <c r="SBN29" s="52"/>
      <c r="SBO29" s="52"/>
      <c r="SBP29" s="52"/>
      <c r="SBQ29" s="52"/>
      <c r="SBR29" s="52"/>
      <c r="SBS29" s="52"/>
      <c r="SBT29" s="52"/>
      <c r="SBU29" s="52"/>
      <c r="SBV29" s="52"/>
      <c r="SBW29" s="52"/>
      <c r="SBX29" s="52"/>
      <c r="SBY29" s="52"/>
      <c r="SBZ29" s="52"/>
      <c r="SCA29" s="52"/>
      <c r="SCB29" s="52"/>
      <c r="SCC29" s="52"/>
      <c r="SCD29" s="52"/>
      <c r="SCE29" s="52"/>
      <c r="SCF29" s="52"/>
      <c r="SCG29" s="52"/>
      <c r="SCH29" s="52"/>
      <c r="SCI29" s="52"/>
      <c r="SCJ29" s="52"/>
      <c r="SCK29" s="52"/>
      <c r="SCL29" s="52"/>
      <c r="SCM29" s="52"/>
      <c r="SCN29" s="52"/>
      <c r="SCO29" s="52"/>
      <c r="SCP29" s="52"/>
      <c r="SCQ29" s="52"/>
      <c r="SCR29" s="52"/>
      <c r="SCS29" s="52"/>
      <c r="SCT29" s="52"/>
      <c r="SCU29" s="52"/>
      <c r="SCV29" s="52"/>
      <c r="SCW29" s="52"/>
      <c r="SCX29" s="52"/>
      <c r="SCY29" s="52"/>
      <c r="SCZ29" s="52"/>
      <c r="SDA29" s="52"/>
      <c r="SDB29" s="52"/>
      <c r="SDC29" s="52"/>
      <c r="SDD29" s="52"/>
      <c r="SDE29" s="52"/>
      <c r="SDF29" s="52"/>
      <c r="SDG29" s="52"/>
      <c r="SDH29" s="52"/>
      <c r="SDI29" s="52"/>
      <c r="SDJ29" s="52"/>
      <c r="SDK29" s="52"/>
      <c r="SDL29" s="52"/>
      <c r="SDM29" s="52"/>
      <c r="SDN29" s="52"/>
      <c r="SDO29" s="52"/>
      <c r="SDP29" s="52"/>
      <c r="SDQ29" s="52"/>
      <c r="SDR29" s="52"/>
      <c r="SDS29" s="52"/>
      <c r="SDT29" s="52"/>
      <c r="SDU29" s="52"/>
      <c r="SDV29" s="52"/>
      <c r="SDW29" s="52"/>
      <c r="SDX29" s="52"/>
      <c r="SDY29" s="52"/>
      <c r="SDZ29" s="52"/>
      <c r="SEA29" s="52"/>
      <c r="SEB29" s="52"/>
      <c r="SEC29" s="52"/>
      <c r="SED29" s="52"/>
      <c r="SEE29" s="52"/>
      <c r="SEF29" s="52"/>
      <c r="SEG29" s="52"/>
      <c r="SEH29" s="52"/>
      <c r="SEI29" s="52"/>
      <c r="SEJ29" s="52"/>
      <c r="SEK29" s="52"/>
      <c r="SEL29" s="52"/>
      <c r="SEM29" s="52"/>
      <c r="SEN29" s="52"/>
      <c r="SEO29" s="52"/>
      <c r="SEP29" s="52"/>
      <c r="SEQ29" s="52"/>
      <c r="SER29" s="52"/>
      <c r="SES29" s="52"/>
      <c r="SET29" s="52"/>
      <c r="SEU29" s="52"/>
      <c r="SEV29" s="52"/>
      <c r="SEW29" s="52"/>
      <c r="SEX29" s="52"/>
      <c r="SEY29" s="52"/>
      <c r="SEZ29" s="52"/>
      <c r="SFA29" s="52"/>
      <c r="SFB29" s="52"/>
      <c r="SFC29" s="52"/>
      <c r="SFD29" s="52"/>
      <c r="SFE29" s="52"/>
      <c r="SFF29" s="52"/>
      <c r="SFG29" s="52"/>
      <c r="SFH29" s="52"/>
      <c r="SFI29" s="52"/>
      <c r="SFJ29" s="52"/>
      <c r="SFK29" s="52"/>
      <c r="SFL29" s="52"/>
      <c r="SFM29" s="52"/>
      <c r="SFN29" s="52"/>
      <c r="SFO29" s="52"/>
      <c r="SFP29" s="52"/>
      <c r="SFQ29" s="52"/>
      <c r="SFR29" s="52"/>
      <c r="SFS29" s="52"/>
      <c r="SFT29" s="52"/>
      <c r="SFU29" s="52"/>
      <c r="SFV29" s="52"/>
      <c r="SFW29" s="52"/>
      <c r="SFX29" s="52"/>
      <c r="SFY29" s="52"/>
      <c r="SFZ29" s="52"/>
      <c r="SGA29" s="52"/>
      <c r="SGB29" s="52"/>
      <c r="SGC29" s="52"/>
      <c r="SGD29" s="52"/>
      <c r="SGE29" s="52"/>
      <c r="SGF29" s="52"/>
      <c r="SGG29" s="52"/>
      <c r="SGH29" s="52"/>
      <c r="SGI29" s="52"/>
      <c r="SGJ29" s="52"/>
      <c r="SGK29" s="52"/>
      <c r="SGL29" s="52"/>
      <c r="SGM29" s="52"/>
      <c r="SGN29" s="52"/>
      <c r="SGO29" s="52"/>
      <c r="SGP29" s="52"/>
      <c r="SGQ29" s="52"/>
      <c r="SGR29" s="52"/>
      <c r="SGS29" s="52"/>
      <c r="SGT29" s="52"/>
      <c r="SGU29" s="52"/>
      <c r="SGV29" s="52"/>
      <c r="SGW29" s="52"/>
      <c r="SGX29" s="52"/>
      <c r="SGY29" s="52"/>
      <c r="SGZ29" s="52"/>
      <c r="SHA29" s="52"/>
      <c r="SHB29" s="52"/>
      <c r="SHC29" s="52"/>
      <c r="SHD29" s="52"/>
      <c r="SHE29" s="52"/>
      <c r="SHF29" s="52"/>
      <c r="SHG29" s="52"/>
      <c r="SHH29" s="52"/>
      <c r="SHI29" s="52"/>
      <c r="SHJ29" s="52"/>
      <c r="SHK29" s="52"/>
      <c r="SHL29" s="52"/>
      <c r="SHM29" s="52"/>
      <c r="SHN29" s="52"/>
      <c r="SHO29" s="52"/>
      <c r="SHP29" s="52"/>
      <c r="SHQ29" s="52"/>
      <c r="SHR29" s="52"/>
      <c r="SHS29" s="52"/>
      <c r="SHT29" s="52"/>
      <c r="SHU29" s="52"/>
      <c r="SHV29" s="52"/>
      <c r="SHW29" s="52"/>
      <c r="SHX29" s="52"/>
      <c r="SHY29" s="52"/>
      <c r="SHZ29" s="52"/>
      <c r="SIA29" s="52"/>
      <c r="SIB29" s="52"/>
      <c r="SIC29" s="52"/>
      <c r="SID29" s="52"/>
      <c r="SIE29" s="52"/>
      <c r="SIF29" s="52"/>
      <c r="SIG29" s="52"/>
      <c r="SIH29" s="52"/>
      <c r="SII29" s="52"/>
      <c r="SIJ29" s="52"/>
      <c r="SIK29" s="52"/>
      <c r="SIL29" s="52"/>
      <c r="SIM29" s="52"/>
      <c r="SIN29" s="52"/>
      <c r="SIO29" s="52"/>
      <c r="SIP29" s="52"/>
      <c r="SIQ29" s="52"/>
      <c r="SIR29" s="52"/>
      <c r="SIS29" s="52"/>
      <c r="SIT29" s="52"/>
      <c r="SIU29" s="52"/>
      <c r="SIV29" s="52"/>
      <c r="SIW29" s="52"/>
      <c r="SIX29" s="52"/>
      <c r="SIY29" s="52"/>
      <c r="SIZ29" s="52"/>
      <c r="SJA29" s="52"/>
      <c r="SJB29" s="52"/>
      <c r="SJC29" s="52"/>
      <c r="SJD29" s="52"/>
      <c r="SJE29" s="52"/>
      <c r="SJF29" s="52"/>
      <c r="SJG29" s="52"/>
      <c r="SJH29" s="52"/>
      <c r="SJI29" s="52"/>
      <c r="SJJ29" s="52"/>
      <c r="SJK29" s="52"/>
      <c r="SJL29" s="52"/>
      <c r="SJM29" s="52"/>
      <c r="SJN29" s="52"/>
      <c r="SJO29" s="52"/>
      <c r="SJP29" s="52"/>
      <c r="SJQ29" s="52"/>
      <c r="SJR29" s="52"/>
      <c r="SJS29" s="52"/>
      <c r="SJT29" s="52"/>
      <c r="SJU29" s="52"/>
      <c r="SJV29" s="52"/>
      <c r="SJW29" s="52"/>
      <c r="SJX29" s="52"/>
      <c r="SJY29" s="52"/>
      <c r="SJZ29" s="52"/>
      <c r="SKA29" s="52"/>
      <c r="SKB29" s="52"/>
      <c r="SKC29" s="52"/>
      <c r="SKD29" s="52"/>
      <c r="SKE29" s="52"/>
      <c r="SKF29" s="52"/>
      <c r="SKG29" s="52"/>
      <c r="SKH29" s="52"/>
      <c r="SKI29" s="52"/>
      <c r="SKJ29" s="52"/>
      <c r="SKK29" s="52"/>
      <c r="SKL29" s="52"/>
      <c r="SKM29" s="52"/>
      <c r="SKN29" s="52"/>
      <c r="SKO29" s="52"/>
      <c r="SKP29" s="52"/>
      <c r="SKQ29" s="52"/>
      <c r="SKR29" s="52"/>
      <c r="SKS29" s="52"/>
      <c r="SKT29" s="52"/>
      <c r="SKU29" s="52"/>
      <c r="SKV29" s="52"/>
      <c r="SKW29" s="52"/>
      <c r="SKX29" s="52"/>
      <c r="SKY29" s="52"/>
      <c r="SKZ29" s="52"/>
      <c r="SLA29" s="52"/>
      <c r="SLB29" s="52"/>
      <c r="SLC29" s="52"/>
      <c r="SLD29" s="52"/>
      <c r="SLE29" s="52"/>
      <c r="SLF29" s="52"/>
      <c r="SLG29" s="52"/>
      <c r="SLH29" s="52"/>
      <c r="SLI29" s="52"/>
      <c r="SLJ29" s="52"/>
      <c r="SLK29" s="52"/>
      <c r="SLL29" s="52"/>
      <c r="SLM29" s="52"/>
      <c r="SLN29" s="52"/>
      <c r="SLO29" s="52"/>
      <c r="SLP29" s="52"/>
      <c r="SLQ29" s="52"/>
      <c r="SLR29" s="52"/>
      <c r="SLS29" s="52"/>
      <c r="SLT29" s="52"/>
      <c r="SLU29" s="52"/>
      <c r="SLV29" s="52"/>
      <c r="SLW29" s="52"/>
      <c r="SLX29" s="52"/>
      <c r="SLY29" s="52"/>
      <c r="SLZ29" s="52"/>
      <c r="SMA29" s="52"/>
      <c r="SMB29" s="52"/>
      <c r="SMC29" s="52"/>
      <c r="SMD29" s="52"/>
      <c r="SME29" s="52"/>
      <c r="SMF29" s="52"/>
      <c r="SMG29" s="52"/>
      <c r="SMH29" s="52"/>
      <c r="SMI29" s="52"/>
      <c r="SMJ29" s="52"/>
      <c r="SMK29" s="52"/>
      <c r="SML29" s="52"/>
      <c r="SMM29" s="52"/>
      <c r="SMN29" s="52"/>
      <c r="SMO29" s="52"/>
      <c r="SMP29" s="52"/>
      <c r="SMQ29" s="52"/>
      <c r="SMR29" s="52"/>
      <c r="SMS29" s="52"/>
      <c r="SMT29" s="52"/>
      <c r="SMU29" s="52"/>
      <c r="SMV29" s="52"/>
      <c r="SMW29" s="52"/>
      <c r="SMX29" s="52"/>
      <c r="SMY29" s="52"/>
      <c r="SMZ29" s="52"/>
      <c r="SNA29" s="52"/>
      <c r="SNB29" s="52"/>
      <c r="SNC29" s="52"/>
      <c r="SND29" s="52"/>
      <c r="SNE29" s="52"/>
      <c r="SNF29" s="52"/>
      <c r="SNG29" s="52"/>
      <c r="SNH29" s="52"/>
      <c r="SNI29" s="52"/>
      <c r="SNJ29" s="52"/>
      <c r="SNK29" s="52"/>
      <c r="SNL29" s="52"/>
      <c r="SNM29" s="52"/>
      <c r="SNN29" s="52"/>
      <c r="SNO29" s="52"/>
      <c r="SNP29" s="52"/>
      <c r="SNQ29" s="52"/>
      <c r="SNR29" s="52"/>
      <c r="SNS29" s="52"/>
      <c r="SNT29" s="52"/>
      <c r="SNU29" s="52"/>
      <c r="SNV29" s="52"/>
      <c r="SNW29" s="52"/>
      <c r="SNX29" s="52"/>
      <c r="SNY29" s="52"/>
      <c r="SNZ29" s="52"/>
      <c r="SOA29" s="52"/>
      <c r="SOB29" s="52"/>
      <c r="SOC29" s="52"/>
      <c r="SOD29" s="52"/>
      <c r="SOE29" s="52"/>
      <c r="SOF29" s="52"/>
      <c r="SOG29" s="52"/>
      <c r="SOH29" s="52"/>
      <c r="SOI29" s="52"/>
      <c r="SOJ29" s="52"/>
      <c r="SOK29" s="52"/>
      <c r="SOL29" s="52"/>
      <c r="SOM29" s="52"/>
      <c r="SON29" s="52"/>
      <c r="SOO29" s="52"/>
      <c r="SOP29" s="52"/>
      <c r="SOQ29" s="52"/>
      <c r="SOR29" s="52"/>
      <c r="SOS29" s="52"/>
      <c r="SOT29" s="52"/>
      <c r="SOU29" s="52"/>
      <c r="SOV29" s="52"/>
      <c r="SOW29" s="52"/>
      <c r="SOX29" s="52"/>
      <c r="SOY29" s="52"/>
      <c r="SOZ29" s="52"/>
      <c r="SPA29" s="52"/>
      <c r="SPB29" s="52"/>
      <c r="SPC29" s="52"/>
      <c r="SPD29" s="52"/>
      <c r="SPE29" s="52"/>
      <c r="SPF29" s="52"/>
      <c r="SPG29" s="52"/>
      <c r="SPH29" s="52"/>
      <c r="SPI29" s="52"/>
      <c r="SPJ29" s="52"/>
      <c r="SPK29" s="52"/>
      <c r="SPL29" s="52"/>
      <c r="SPM29" s="52"/>
      <c r="SPN29" s="52"/>
      <c r="SPO29" s="52"/>
      <c r="SPP29" s="52"/>
      <c r="SPQ29" s="52"/>
      <c r="SPR29" s="52"/>
      <c r="SPS29" s="52"/>
      <c r="SPT29" s="52"/>
      <c r="SPU29" s="52"/>
      <c r="SPV29" s="52"/>
      <c r="SPW29" s="52"/>
      <c r="SPX29" s="52"/>
      <c r="SPY29" s="52"/>
      <c r="SPZ29" s="52"/>
      <c r="SQA29" s="52"/>
      <c r="SQB29" s="52"/>
      <c r="SQC29" s="52"/>
      <c r="SQD29" s="52"/>
      <c r="SQE29" s="52"/>
      <c r="SQF29" s="52"/>
      <c r="SQG29" s="52"/>
      <c r="SQH29" s="52"/>
      <c r="SQI29" s="52"/>
      <c r="SQJ29" s="52"/>
      <c r="SQK29" s="52"/>
      <c r="SQL29" s="52"/>
      <c r="SQM29" s="52"/>
      <c r="SQN29" s="52"/>
      <c r="SQO29" s="52"/>
      <c r="SQP29" s="52"/>
      <c r="SQQ29" s="52"/>
      <c r="SQR29" s="52"/>
      <c r="SQS29" s="52"/>
      <c r="SQT29" s="52"/>
      <c r="SQU29" s="52"/>
      <c r="SQV29" s="52"/>
      <c r="SQW29" s="52"/>
      <c r="SQX29" s="52"/>
      <c r="SQY29" s="52"/>
      <c r="SQZ29" s="52"/>
      <c r="SRA29" s="52"/>
      <c r="SRB29" s="52"/>
      <c r="SRC29" s="52"/>
      <c r="SRD29" s="52"/>
      <c r="SRE29" s="52"/>
      <c r="SRF29" s="52"/>
      <c r="SRG29" s="52"/>
      <c r="SRH29" s="52"/>
      <c r="SRI29" s="52"/>
      <c r="SRJ29" s="52"/>
      <c r="SRK29" s="52"/>
      <c r="SRL29" s="52"/>
      <c r="SRM29" s="52"/>
      <c r="SRN29" s="52"/>
      <c r="SRO29" s="52"/>
      <c r="SRP29" s="52"/>
      <c r="SRQ29" s="52"/>
      <c r="SRR29" s="52"/>
      <c r="SRS29" s="52"/>
      <c r="SRT29" s="52"/>
      <c r="SRU29" s="52"/>
      <c r="SRV29" s="52"/>
      <c r="SRW29" s="52"/>
      <c r="SRX29" s="52"/>
      <c r="SRY29" s="52"/>
      <c r="SRZ29" s="52"/>
      <c r="SSA29" s="52"/>
      <c r="SSB29" s="52"/>
      <c r="SSC29" s="52"/>
      <c r="SSD29" s="52"/>
      <c r="SSE29" s="52"/>
      <c r="SSF29" s="52"/>
      <c r="SSG29" s="52"/>
      <c r="SSH29" s="52"/>
      <c r="SSI29" s="52"/>
      <c r="SSJ29" s="52"/>
      <c r="SSK29" s="52"/>
      <c r="SSL29" s="52"/>
      <c r="SSM29" s="52"/>
      <c r="SSN29" s="52"/>
      <c r="SSO29" s="52"/>
      <c r="SSP29" s="52"/>
      <c r="SSQ29" s="52"/>
      <c r="SSR29" s="52"/>
      <c r="SSS29" s="52"/>
      <c r="SST29" s="52"/>
      <c r="SSU29" s="52"/>
      <c r="SSV29" s="52"/>
      <c r="SSW29" s="52"/>
      <c r="SSX29" s="52"/>
      <c r="SSY29" s="52"/>
      <c r="SSZ29" s="52"/>
      <c r="STA29" s="52"/>
      <c r="STB29" s="52"/>
      <c r="STC29" s="52"/>
      <c r="STD29" s="52"/>
      <c r="STE29" s="52"/>
      <c r="STF29" s="52"/>
      <c r="STG29" s="52"/>
      <c r="STH29" s="52"/>
      <c r="STI29" s="52"/>
      <c r="STJ29" s="52"/>
      <c r="STK29" s="52"/>
      <c r="STL29" s="52"/>
      <c r="STM29" s="52"/>
      <c r="STN29" s="52"/>
      <c r="STO29" s="52"/>
      <c r="STP29" s="52"/>
      <c r="STQ29" s="52"/>
      <c r="STR29" s="52"/>
      <c r="STS29" s="52"/>
      <c r="STT29" s="52"/>
      <c r="STU29" s="52"/>
      <c r="STV29" s="52"/>
      <c r="STW29" s="52"/>
      <c r="STX29" s="52"/>
      <c r="STY29" s="52"/>
      <c r="STZ29" s="52"/>
      <c r="SUA29" s="52"/>
      <c r="SUB29" s="52"/>
      <c r="SUC29" s="52"/>
      <c r="SUD29" s="52"/>
      <c r="SUE29" s="52"/>
      <c r="SUF29" s="52"/>
      <c r="SUG29" s="52"/>
      <c r="SUH29" s="52"/>
      <c r="SUI29" s="52"/>
      <c r="SUJ29" s="52"/>
      <c r="SUK29" s="52"/>
      <c r="SUL29" s="52"/>
      <c r="SUM29" s="52"/>
      <c r="SUN29" s="52"/>
      <c r="SUO29" s="52"/>
      <c r="SUP29" s="52"/>
      <c r="SUQ29" s="52"/>
      <c r="SUR29" s="52"/>
      <c r="SUS29" s="52"/>
      <c r="SUT29" s="52"/>
      <c r="SUU29" s="52"/>
      <c r="SUV29" s="52"/>
      <c r="SUW29" s="52"/>
      <c r="SUX29" s="52"/>
      <c r="SUY29" s="52"/>
      <c r="SUZ29" s="52"/>
      <c r="SVA29" s="52"/>
      <c r="SVB29" s="52"/>
      <c r="SVC29" s="52"/>
      <c r="SVD29" s="52"/>
      <c r="SVE29" s="52"/>
      <c r="SVF29" s="52"/>
      <c r="SVG29" s="52"/>
      <c r="SVH29" s="52"/>
      <c r="SVI29" s="52"/>
      <c r="SVJ29" s="52"/>
      <c r="SVK29" s="52"/>
      <c r="SVL29" s="52"/>
      <c r="SVM29" s="52"/>
      <c r="SVN29" s="52"/>
      <c r="SVO29" s="52"/>
      <c r="SVP29" s="52"/>
      <c r="SVQ29" s="52"/>
      <c r="SVR29" s="52"/>
      <c r="SVS29" s="52"/>
      <c r="SVT29" s="52"/>
      <c r="SVU29" s="52"/>
      <c r="SVV29" s="52"/>
      <c r="SVW29" s="52"/>
      <c r="SVX29" s="52"/>
      <c r="SVY29" s="52"/>
      <c r="SVZ29" s="52"/>
      <c r="SWA29" s="52"/>
      <c r="SWB29" s="52"/>
      <c r="SWC29" s="52"/>
      <c r="SWD29" s="52"/>
      <c r="SWE29" s="52"/>
      <c r="SWF29" s="52"/>
      <c r="SWG29" s="52"/>
      <c r="SWH29" s="52"/>
      <c r="SWI29" s="52"/>
      <c r="SWJ29" s="52"/>
      <c r="SWK29" s="52"/>
      <c r="SWL29" s="52"/>
      <c r="SWM29" s="52"/>
      <c r="SWN29" s="52"/>
      <c r="SWO29" s="52"/>
      <c r="SWP29" s="52"/>
      <c r="SWQ29" s="52"/>
      <c r="SWR29" s="52"/>
      <c r="SWS29" s="52"/>
      <c r="SWT29" s="52"/>
      <c r="SWU29" s="52"/>
      <c r="SWV29" s="52"/>
      <c r="SWW29" s="52"/>
      <c r="SWX29" s="52"/>
      <c r="SWY29" s="52"/>
      <c r="SWZ29" s="52"/>
      <c r="SXA29" s="52"/>
      <c r="SXB29" s="52"/>
      <c r="SXC29" s="52"/>
      <c r="SXD29" s="52"/>
      <c r="SXE29" s="52"/>
      <c r="SXF29" s="52"/>
      <c r="SXG29" s="52"/>
      <c r="SXH29" s="52"/>
      <c r="SXI29" s="52"/>
      <c r="SXJ29" s="52"/>
      <c r="SXK29" s="52"/>
      <c r="SXL29" s="52"/>
      <c r="SXM29" s="52"/>
      <c r="SXN29" s="52"/>
      <c r="SXO29" s="52"/>
      <c r="SXP29" s="52"/>
      <c r="SXQ29" s="52"/>
      <c r="SXR29" s="52"/>
      <c r="SXS29" s="52"/>
      <c r="SXT29" s="52"/>
      <c r="SXU29" s="52"/>
      <c r="SXV29" s="52"/>
      <c r="SXW29" s="52"/>
      <c r="SXX29" s="52"/>
      <c r="SXY29" s="52"/>
      <c r="SXZ29" s="52"/>
      <c r="SYA29" s="52"/>
      <c r="SYB29" s="52"/>
      <c r="SYC29" s="52"/>
      <c r="SYD29" s="52"/>
      <c r="SYE29" s="52"/>
      <c r="SYF29" s="52"/>
      <c r="SYG29" s="52"/>
      <c r="SYH29" s="52"/>
      <c r="SYI29" s="52"/>
      <c r="SYJ29" s="52"/>
      <c r="SYK29" s="52"/>
      <c r="SYL29" s="52"/>
      <c r="SYM29" s="52"/>
      <c r="SYN29" s="52"/>
      <c r="SYO29" s="52"/>
      <c r="SYP29" s="52"/>
      <c r="SYQ29" s="52"/>
      <c r="SYR29" s="52"/>
      <c r="SYS29" s="52"/>
      <c r="SYT29" s="52"/>
      <c r="SYU29" s="52"/>
      <c r="SYV29" s="52"/>
      <c r="SYW29" s="52"/>
      <c r="SYX29" s="52"/>
      <c r="SYY29" s="52"/>
      <c r="SYZ29" s="52"/>
      <c r="SZA29" s="52"/>
      <c r="SZB29" s="52"/>
      <c r="SZC29" s="52"/>
      <c r="SZD29" s="52"/>
      <c r="SZE29" s="52"/>
      <c r="SZF29" s="52"/>
      <c r="SZG29" s="52"/>
      <c r="SZH29" s="52"/>
      <c r="SZI29" s="52"/>
      <c r="SZJ29" s="52"/>
      <c r="SZK29" s="52"/>
      <c r="SZL29" s="52"/>
      <c r="SZM29" s="52"/>
      <c r="SZN29" s="52"/>
      <c r="SZO29" s="52"/>
      <c r="SZP29" s="52"/>
      <c r="SZQ29" s="52"/>
      <c r="SZR29" s="52"/>
      <c r="SZS29" s="52"/>
      <c r="SZT29" s="52"/>
      <c r="SZU29" s="52"/>
      <c r="SZV29" s="52"/>
      <c r="SZW29" s="52"/>
      <c r="SZX29" s="52"/>
      <c r="SZY29" s="52"/>
      <c r="SZZ29" s="52"/>
      <c r="TAA29" s="52"/>
      <c r="TAB29" s="52"/>
      <c r="TAC29" s="52"/>
      <c r="TAD29" s="52"/>
      <c r="TAE29" s="52"/>
      <c r="TAF29" s="52"/>
      <c r="TAG29" s="52"/>
      <c r="TAH29" s="52"/>
      <c r="TAI29" s="52"/>
      <c r="TAJ29" s="52"/>
      <c r="TAK29" s="52"/>
      <c r="TAL29" s="52"/>
      <c r="TAM29" s="52"/>
      <c r="TAN29" s="52"/>
      <c r="TAO29" s="52"/>
      <c r="TAP29" s="52"/>
      <c r="TAQ29" s="52"/>
      <c r="TAR29" s="52"/>
      <c r="TAS29" s="52"/>
      <c r="TAT29" s="52"/>
      <c r="TAU29" s="52"/>
      <c r="TAV29" s="52"/>
      <c r="TAW29" s="52"/>
      <c r="TAX29" s="52"/>
      <c r="TAY29" s="52"/>
      <c r="TAZ29" s="52"/>
      <c r="TBA29" s="52"/>
      <c r="TBB29" s="52"/>
      <c r="TBC29" s="52"/>
      <c r="TBD29" s="52"/>
      <c r="TBE29" s="52"/>
      <c r="TBF29" s="52"/>
      <c r="TBG29" s="52"/>
      <c r="TBH29" s="52"/>
      <c r="TBI29" s="52"/>
      <c r="TBJ29" s="52"/>
      <c r="TBK29" s="52"/>
      <c r="TBL29" s="52"/>
      <c r="TBM29" s="52"/>
      <c r="TBN29" s="52"/>
      <c r="TBO29" s="52"/>
      <c r="TBP29" s="52"/>
      <c r="TBQ29" s="52"/>
      <c r="TBR29" s="52"/>
      <c r="TBS29" s="52"/>
      <c r="TBT29" s="52"/>
      <c r="TBU29" s="52"/>
      <c r="TBV29" s="52"/>
      <c r="TBW29" s="52"/>
      <c r="TBX29" s="52"/>
      <c r="TBY29" s="52"/>
      <c r="TBZ29" s="52"/>
      <c r="TCA29" s="52"/>
      <c r="TCB29" s="52"/>
      <c r="TCC29" s="52"/>
      <c r="TCD29" s="52"/>
      <c r="TCE29" s="52"/>
      <c r="TCF29" s="52"/>
      <c r="TCG29" s="52"/>
      <c r="TCH29" s="52"/>
      <c r="TCI29" s="52"/>
      <c r="TCJ29" s="52"/>
      <c r="TCK29" s="52"/>
      <c r="TCL29" s="52"/>
      <c r="TCM29" s="52"/>
      <c r="TCN29" s="52"/>
      <c r="TCO29" s="52"/>
      <c r="TCP29" s="52"/>
      <c r="TCQ29" s="52"/>
      <c r="TCR29" s="52"/>
      <c r="TCS29" s="52"/>
      <c r="TCT29" s="52"/>
      <c r="TCU29" s="52"/>
      <c r="TCV29" s="52"/>
      <c r="TCW29" s="52"/>
      <c r="TCX29" s="52"/>
      <c r="TCY29" s="52"/>
      <c r="TCZ29" s="52"/>
      <c r="TDA29" s="52"/>
      <c r="TDB29" s="52"/>
      <c r="TDC29" s="52"/>
      <c r="TDD29" s="52"/>
      <c r="TDE29" s="52"/>
      <c r="TDF29" s="52"/>
      <c r="TDG29" s="52"/>
      <c r="TDH29" s="52"/>
      <c r="TDI29" s="52"/>
      <c r="TDJ29" s="52"/>
      <c r="TDK29" s="52"/>
      <c r="TDL29" s="52"/>
      <c r="TDM29" s="52"/>
      <c r="TDN29" s="52"/>
      <c r="TDO29" s="52"/>
      <c r="TDP29" s="52"/>
      <c r="TDQ29" s="52"/>
      <c r="TDR29" s="52"/>
      <c r="TDS29" s="52"/>
      <c r="TDT29" s="52"/>
      <c r="TDU29" s="52"/>
      <c r="TDV29" s="52"/>
      <c r="TDW29" s="52"/>
      <c r="TDX29" s="52"/>
      <c r="TDY29" s="52"/>
      <c r="TDZ29" s="52"/>
      <c r="TEA29" s="52"/>
      <c r="TEB29" s="52"/>
      <c r="TEC29" s="52"/>
      <c r="TED29" s="52"/>
      <c r="TEE29" s="52"/>
      <c r="TEF29" s="52"/>
      <c r="TEG29" s="52"/>
      <c r="TEH29" s="52"/>
      <c r="TEI29" s="52"/>
      <c r="TEJ29" s="52"/>
      <c r="TEK29" s="52"/>
      <c r="TEL29" s="52"/>
      <c r="TEM29" s="52"/>
      <c r="TEN29" s="52"/>
      <c r="TEO29" s="52"/>
      <c r="TEP29" s="52"/>
      <c r="TEQ29" s="52"/>
      <c r="TER29" s="52"/>
      <c r="TES29" s="52"/>
      <c r="TET29" s="52"/>
      <c r="TEU29" s="52"/>
      <c r="TEV29" s="52"/>
      <c r="TEW29" s="52"/>
      <c r="TEX29" s="52"/>
      <c r="TEY29" s="52"/>
      <c r="TEZ29" s="52"/>
      <c r="TFA29" s="52"/>
      <c r="TFB29" s="52"/>
      <c r="TFC29" s="52"/>
      <c r="TFD29" s="52"/>
      <c r="TFE29" s="52"/>
      <c r="TFF29" s="52"/>
      <c r="TFG29" s="52"/>
      <c r="TFH29" s="52"/>
      <c r="TFI29" s="52"/>
      <c r="TFJ29" s="52"/>
      <c r="TFK29" s="52"/>
      <c r="TFL29" s="52"/>
      <c r="TFM29" s="52"/>
      <c r="TFN29" s="52"/>
      <c r="TFO29" s="52"/>
      <c r="TFP29" s="52"/>
      <c r="TFQ29" s="52"/>
      <c r="TFR29" s="52"/>
      <c r="TFS29" s="52"/>
      <c r="TFT29" s="52"/>
      <c r="TFU29" s="52"/>
      <c r="TFV29" s="52"/>
      <c r="TFW29" s="52"/>
      <c r="TFX29" s="52"/>
      <c r="TFY29" s="52"/>
      <c r="TFZ29" s="52"/>
      <c r="TGA29" s="52"/>
      <c r="TGB29" s="52"/>
      <c r="TGC29" s="52"/>
      <c r="TGD29" s="52"/>
      <c r="TGE29" s="52"/>
      <c r="TGF29" s="52"/>
      <c r="TGG29" s="52"/>
      <c r="TGH29" s="52"/>
      <c r="TGI29" s="52"/>
      <c r="TGJ29" s="52"/>
      <c r="TGK29" s="52"/>
      <c r="TGL29" s="52"/>
      <c r="TGM29" s="52"/>
      <c r="TGN29" s="52"/>
      <c r="TGO29" s="52"/>
      <c r="TGP29" s="52"/>
      <c r="TGQ29" s="52"/>
      <c r="TGR29" s="52"/>
      <c r="TGS29" s="52"/>
      <c r="TGT29" s="52"/>
      <c r="TGU29" s="52"/>
      <c r="TGV29" s="52"/>
      <c r="TGW29" s="52"/>
      <c r="TGX29" s="52"/>
      <c r="TGY29" s="52"/>
      <c r="TGZ29" s="52"/>
      <c r="THA29" s="52"/>
      <c r="THB29" s="52"/>
      <c r="THC29" s="52"/>
      <c r="THD29" s="52"/>
      <c r="THE29" s="52"/>
      <c r="THF29" s="52"/>
      <c r="THG29" s="52"/>
      <c r="THH29" s="52"/>
      <c r="THI29" s="52"/>
      <c r="THJ29" s="52"/>
      <c r="THK29" s="52"/>
      <c r="THL29" s="52"/>
      <c r="THM29" s="52"/>
      <c r="THN29" s="52"/>
      <c r="THO29" s="52"/>
      <c r="THP29" s="52"/>
      <c r="THQ29" s="52"/>
      <c r="THR29" s="52"/>
      <c r="THS29" s="52"/>
      <c r="THT29" s="52"/>
      <c r="THU29" s="52"/>
      <c r="THV29" s="52"/>
      <c r="THW29" s="52"/>
      <c r="THX29" s="52"/>
      <c r="THY29" s="52"/>
      <c r="THZ29" s="52"/>
      <c r="TIA29" s="52"/>
      <c r="TIB29" s="52"/>
      <c r="TIC29" s="52"/>
      <c r="TID29" s="52"/>
      <c r="TIE29" s="52"/>
      <c r="TIF29" s="52"/>
      <c r="TIG29" s="52"/>
      <c r="TIH29" s="52"/>
      <c r="TII29" s="52"/>
      <c r="TIJ29" s="52"/>
      <c r="TIK29" s="52"/>
      <c r="TIL29" s="52"/>
      <c r="TIM29" s="52"/>
      <c r="TIN29" s="52"/>
      <c r="TIO29" s="52"/>
      <c r="TIP29" s="52"/>
      <c r="TIQ29" s="52"/>
      <c r="TIR29" s="52"/>
      <c r="TIS29" s="52"/>
      <c r="TIT29" s="52"/>
      <c r="TIU29" s="52"/>
      <c r="TIV29" s="52"/>
      <c r="TIW29" s="52"/>
      <c r="TIX29" s="52"/>
      <c r="TIY29" s="52"/>
      <c r="TIZ29" s="52"/>
      <c r="TJA29" s="52"/>
      <c r="TJB29" s="52"/>
      <c r="TJC29" s="52"/>
      <c r="TJD29" s="52"/>
      <c r="TJE29" s="52"/>
      <c r="TJF29" s="52"/>
      <c r="TJG29" s="52"/>
      <c r="TJH29" s="52"/>
      <c r="TJI29" s="52"/>
      <c r="TJJ29" s="52"/>
      <c r="TJK29" s="52"/>
      <c r="TJL29" s="52"/>
      <c r="TJM29" s="52"/>
      <c r="TJN29" s="52"/>
      <c r="TJO29" s="52"/>
      <c r="TJP29" s="52"/>
      <c r="TJQ29" s="52"/>
      <c r="TJR29" s="52"/>
      <c r="TJS29" s="52"/>
      <c r="TJT29" s="52"/>
      <c r="TJU29" s="52"/>
      <c r="TJV29" s="52"/>
      <c r="TJW29" s="52"/>
      <c r="TJX29" s="52"/>
      <c r="TJY29" s="52"/>
      <c r="TJZ29" s="52"/>
      <c r="TKA29" s="52"/>
      <c r="TKB29" s="52"/>
      <c r="TKC29" s="52"/>
      <c r="TKD29" s="52"/>
      <c r="TKE29" s="52"/>
      <c r="TKF29" s="52"/>
      <c r="TKG29" s="52"/>
      <c r="TKH29" s="52"/>
      <c r="TKI29" s="52"/>
      <c r="TKJ29" s="52"/>
      <c r="TKK29" s="52"/>
      <c r="TKL29" s="52"/>
      <c r="TKM29" s="52"/>
      <c r="TKN29" s="52"/>
      <c r="TKO29" s="52"/>
      <c r="TKP29" s="52"/>
      <c r="TKQ29" s="52"/>
      <c r="TKR29" s="52"/>
      <c r="TKS29" s="52"/>
      <c r="TKT29" s="52"/>
      <c r="TKU29" s="52"/>
      <c r="TKV29" s="52"/>
      <c r="TKW29" s="52"/>
      <c r="TKX29" s="52"/>
      <c r="TKY29" s="52"/>
      <c r="TKZ29" s="52"/>
      <c r="TLA29" s="52"/>
      <c r="TLB29" s="52"/>
      <c r="TLC29" s="52"/>
      <c r="TLD29" s="52"/>
      <c r="TLE29" s="52"/>
      <c r="TLF29" s="52"/>
      <c r="TLG29" s="52"/>
      <c r="TLH29" s="52"/>
      <c r="TLI29" s="52"/>
      <c r="TLJ29" s="52"/>
      <c r="TLK29" s="52"/>
      <c r="TLL29" s="52"/>
      <c r="TLM29" s="52"/>
      <c r="TLN29" s="52"/>
      <c r="TLO29" s="52"/>
      <c r="TLP29" s="52"/>
      <c r="TLQ29" s="52"/>
      <c r="TLR29" s="52"/>
      <c r="TLS29" s="52"/>
      <c r="TLT29" s="52"/>
      <c r="TLU29" s="52"/>
      <c r="TLV29" s="52"/>
      <c r="TLW29" s="52"/>
      <c r="TLX29" s="52"/>
      <c r="TLY29" s="52"/>
      <c r="TLZ29" s="52"/>
      <c r="TMA29" s="52"/>
      <c r="TMB29" s="52"/>
      <c r="TMC29" s="52"/>
      <c r="TMD29" s="52"/>
      <c r="TME29" s="52"/>
      <c r="TMF29" s="52"/>
      <c r="TMG29" s="52"/>
      <c r="TMH29" s="52"/>
      <c r="TMI29" s="52"/>
      <c r="TMJ29" s="52"/>
      <c r="TMK29" s="52"/>
      <c r="TML29" s="52"/>
      <c r="TMM29" s="52"/>
      <c r="TMN29" s="52"/>
      <c r="TMO29" s="52"/>
      <c r="TMP29" s="52"/>
      <c r="TMQ29" s="52"/>
      <c r="TMR29" s="52"/>
      <c r="TMS29" s="52"/>
      <c r="TMT29" s="52"/>
      <c r="TMU29" s="52"/>
      <c r="TMV29" s="52"/>
      <c r="TMW29" s="52"/>
      <c r="TMX29" s="52"/>
      <c r="TMY29" s="52"/>
      <c r="TMZ29" s="52"/>
      <c r="TNA29" s="52"/>
      <c r="TNB29" s="52"/>
      <c r="TNC29" s="52"/>
      <c r="TND29" s="52"/>
      <c r="TNE29" s="52"/>
      <c r="TNF29" s="52"/>
      <c r="TNG29" s="52"/>
      <c r="TNH29" s="52"/>
      <c r="TNI29" s="52"/>
      <c r="TNJ29" s="52"/>
      <c r="TNK29" s="52"/>
      <c r="TNL29" s="52"/>
      <c r="TNM29" s="52"/>
      <c r="TNN29" s="52"/>
      <c r="TNO29" s="52"/>
      <c r="TNP29" s="52"/>
      <c r="TNQ29" s="52"/>
      <c r="TNR29" s="52"/>
      <c r="TNS29" s="52"/>
      <c r="TNT29" s="52"/>
      <c r="TNU29" s="52"/>
      <c r="TNV29" s="52"/>
      <c r="TNW29" s="52"/>
      <c r="TNX29" s="52"/>
      <c r="TNY29" s="52"/>
      <c r="TNZ29" s="52"/>
      <c r="TOA29" s="52"/>
      <c r="TOB29" s="52"/>
      <c r="TOC29" s="52"/>
      <c r="TOD29" s="52"/>
      <c r="TOE29" s="52"/>
      <c r="TOF29" s="52"/>
      <c r="TOG29" s="52"/>
      <c r="TOH29" s="52"/>
      <c r="TOI29" s="52"/>
      <c r="TOJ29" s="52"/>
      <c r="TOK29" s="52"/>
      <c r="TOL29" s="52"/>
      <c r="TOM29" s="52"/>
      <c r="TON29" s="52"/>
      <c r="TOO29" s="52"/>
      <c r="TOP29" s="52"/>
      <c r="TOQ29" s="52"/>
      <c r="TOR29" s="52"/>
      <c r="TOS29" s="52"/>
      <c r="TOT29" s="52"/>
      <c r="TOU29" s="52"/>
      <c r="TOV29" s="52"/>
      <c r="TOW29" s="52"/>
      <c r="TOX29" s="52"/>
      <c r="TOY29" s="52"/>
      <c r="TOZ29" s="52"/>
      <c r="TPA29" s="52"/>
      <c r="TPB29" s="52"/>
      <c r="TPC29" s="52"/>
      <c r="TPD29" s="52"/>
      <c r="TPE29" s="52"/>
      <c r="TPF29" s="52"/>
      <c r="TPG29" s="52"/>
      <c r="TPH29" s="52"/>
      <c r="TPI29" s="52"/>
      <c r="TPJ29" s="52"/>
      <c r="TPK29" s="52"/>
      <c r="TPL29" s="52"/>
      <c r="TPM29" s="52"/>
      <c r="TPN29" s="52"/>
      <c r="TPO29" s="52"/>
      <c r="TPP29" s="52"/>
      <c r="TPQ29" s="52"/>
      <c r="TPR29" s="52"/>
      <c r="TPS29" s="52"/>
      <c r="TPT29" s="52"/>
      <c r="TPU29" s="52"/>
      <c r="TPV29" s="52"/>
      <c r="TPW29" s="52"/>
      <c r="TPX29" s="52"/>
      <c r="TPY29" s="52"/>
      <c r="TPZ29" s="52"/>
      <c r="TQA29" s="52"/>
      <c r="TQB29" s="52"/>
      <c r="TQC29" s="52"/>
      <c r="TQD29" s="52"/>
      <c r="TQE29" s="52"/>
      <c r="TQF29" s="52"/>
      <c r="TQG29" s="52"/>
      <c r="TQH29" s="52"/>
      <c r="TQI29" s="52"/>
      <c r="TQJ29" s="52"/>
      <c r="TQK29" s="52"/>
      <c r="TQL29" s="52"/>
      <c r="TQM29" s="52"/>
      <c r="TQN29" s="52"/>
      <c r="TQO29" s="52"/>
      <c r="TQP29" s="52"/>
      <c r="TQQ29" s="52"/>
      <c r="TQR29" s="52"/>
      <c r="TQS29" s="52"/>
      <c r="TQT29" s="52"/>
      <c r="TQU29" s="52"/>
      <c r="TQV29" s="52"/>
      <c r="TQW29" s="52"/>
      <c r="TQX29" s="52"/>
      <c r="TQY29" s="52"/>
      <c r="TQZ29" s="52"/>
      <c r="TRA29" s="52"/>
      <c r="TRB29" s="52"/>
      <c r="TRC29" s="52"/>
      <c r="TRD29" s="52"/>
      <c r="TRE29" s="52"/>
      <c r="TRF29" s="52"/>
      <c r="TRG29" s="52"/>
      <c r="TRH29" s="52"/>
      <c r="TRI29" s="52"/>
      <c r="TRJ29" s="52"/>
      <c r="TRK29" s="52"/>
      <c r="TRL29" s="52"/>
      <c r="TRM29" s="52"/>
      <c r="TRN29" s="52"/>
      <c r="TRO29" s="52"/>
      <c r="TRP29" s="52"/>
      <c r="TRQ29" s="52"/>
      <c r="TRR29" s="52"/>
      <c r="TRS29" s="52"/>
      <c r="TRT29" s="52"/>
      <c r="TRU29" s="52"/>
      <c r="TRV29" s="52"/>
      <c r="TRW29" s="52"/>
      <c r="TRX29" s="52"/>
      <c r="TRY29" s="52"/>
      <c r="TRZ29" s="52"/>
      <c r="TSA29" s="52"/>
      <c r="TSB29" s="52"/>
      <c r="TSC29" s="52"/>
      <c r="TSD29" s="52"/>
      <c r="TSE29" s="52"/>
      <c r="TSF29" s="52"/>
      <c r="TSG29" s="52"/>
      <c r="TSH29" s="52"/>
      <c r="TSI29" s="52"/>
      <c r="TSJ29" s="52"/>
      <c r="TSK29" s="52"/>
      <c r="TSL29" s="52"/>
      <c r="TSM29" s="52"/>
      <c r="TSN29" s="52"/>
      <c r="TSO29" s="52"/>
      <c r="TSP29" s="52"/>
      <c r="TSQ29" s="52"/>
      <c r="TSR29" s="52"/>
      <c r="TSS29" s="52"/>
      <c r="TST29" s="52"/>
      <c r="TSU29" s="52"/>
      <c r="TSV29" s="52"/>
      <c r="TSW29" s="52"/>
      <c r="TSX29" s="52"/>
      <c r="TSY29" s="52"/>
      <c r="TSZ29" s="52"/>
      <c r="TTA29" s="52"/>
      <c r="TTB29" s="52"/>
      <c r="TTC29" s="52"/>
      <c r="TTD29" s="52"/>
      <c r="TTE29" s="52"/>
      <c r="TTF29" s="52"/>
      <c r="TTG29" s="52"/>
      <c r="TTH29" s="52"/>
      <c r="TTI29" s="52"/>
      <c r="TTJ29" s="52"/>
      <c r="TTK29" s="52"/>
      <c r="TTL29" s="52"/>
      <c r="TTM29" s="52"/>
      <c r="TTN29" s="52"/>
      <c r="TTO29" s="52"/>
      <c r="TTP29" s="52"/>
      <c r="TTQ29" s="52"/>
      <c r="TTR29" s="52"/>
      <c r="TTS29" s="52"/>
      <c r="TTT29" s="52"/>
      <c r="TTU29" s="52"/>
      <c r="TTV29" s="52"/>
      <c r="TTW29" s="52"/>
      <c r="TTX29" s="52"/>
      <c r="TTY29" s="52"/>
      <c r="TTZ29" s="52"/>
      <c r="TUA29" s="52"/>
      <c r="TUB29" s="52"/>
      <c r="TUC29" s="52"/>
      <c r="TUD29" s="52"/>
      <c r="TUE29" s="52"/>
      <c r="TUF29" s="52"/>
      <c r="TUG29" s="52"/>
      <c r="TUH29" s="52"/>
      <c r="TUI29" s="52"/>
      <c r="TUJ29" s="52"/>
      <c r="TUK29" s="52"/>
      <c r="TUL29" s="52"/>
      <c r="TUM29" s="52"/>
      <c r="TUN29" s="52"/>
      <c r="TUO29" s="52"/>
      <c r="TUP29" s="52"/>
      <c r="TUQ29" s="52"/>
      <c r="TUR29" s="52"/>
      <c r="TUS29" s="52"/>
      <c r="TUT29" s="52"/>
      <c r="TUU29" s="52"/>
      <c r="TUV29" s="52"/>
      <c r="TUW29" s="52"/>
      <c r="TUX29" s="52"/>
      <c r="TUY29" s="52"/>
      <c r="TUZ29" s="52"/>
      <c r="TVA29" s="52"/>
      <c r="TVB29" s="52"/>
      <c r="TVC29" s="52"/>
      <c r="TVD29" s="52"/>
      <c r="TVE29" s="52"/>
      <c r="TVF29" s="52"/>
      <c r="TVG29" s="52"/>
      <c r="TVH29" s="52"/>
      <c r="TVI29" s="52"/>
      <c r="TVJ29" s="52"/>
      <c r="TVK29" s="52"/>
      <c r="TVL29" s="52"/>
      <c r="TVM29" s="52"/>
      <c r="TVN29" s="52"/>
      <c r="TVO29" s="52"/>
      <c r="TVP29" s="52"/>
      <c r="TVQ29" s="52"/>
      <c r="TVR29" s="52"/>
      <c r="TVS29" s="52"/>
      <c r="TVT29" s="52"/>
      <c r="TVU29" s="52"/>
      <c r="TVV29" s="52"/>
      <c r="TVW29" s="52"/>
      <c r="TVX29" s="52"/>
      <c r="TVY29" s="52"/>
      <c r="TVZ29" s="52"/>
      <c r="TWA29" s="52"/>
      <c r="TWB29" s="52"/>
      <c r="TWC29" s="52"/>
      <c r="TWD29" s="52"/>
      <c r="TWE29" s="52"/>
      <c r="TWF29" s="52"/>
      <c r="TWG29" s="52"/>
      <c r="TWH29" s="52"/>
      <c r="TWI29" s="52"/>
      <c r="TWJ29" s="52"/>
      <c r="TWK29" s="52"/>
      <c r="TWL29" s="52"/>
      <c r="TWM29" s="52"/>
      <c r="TWN29" s="52"/>
      <c r="TWO29" s="52"/>
      <c r="TWP29" s="52"/>
      <c r="TWQ29" s="52"/>
      <c r="TWR29" s="52"/>
      <c r="TWS29" s="52"/>
      <c r="TWT29" s="52"/>
      <c r="TWU29" s="52"/>
      <c r="TWV29" s="52"/>
      <c r="TWW29" s="52"/>
      <c r="TWX29" s="52"/>
      <c r="TWY29" s="52"/>
      <c r="TWZ29" s="52"/>
      <c r="TXA29" s="52"/>
      <c r="TXB29" s="52"/>
      <c r="TXC29" s="52"/>
      <c r="TXD29" s="52"/>
      <c r="TXE29" s="52"/>
      <c r="TXF29" s="52"/>
      <c r="TXG29" s="52"/>
      <c r="TXH29" s="52"/>
      <c r="TXI29" s="52"/>
      <c r="TXJ29" s="52"/>
      <c r="TXK29" s="52"/>
      <c r="TXL29" s="52"/>
      <c r="TXM29" s="52"/>
      <c r="TXN29" s="52"/>
      <c r="TXO29" s="52"/>
      <c r="TXP29" s="52"/>
      <c r="TXQ29" s="52"/>
      <c r="TXR29" s="52"/>
      <c r="TXS29" s="52"/>
      <c r="TXT29" s="52"/>
      <c r="TXU29" s="52"/>
      <c r="TXV29" s="52"/>
      <c r="TXW29" s="52"/>
      <c r="TXX29" s="52"/>
      <c r="TXY29" s="52"/>
      <c r="TXZ29" s="52"/>
      <c r="TYA29" s="52"/>
      <c r="TYB29" s="52"/>
      <c r="TYC29" s="52"/>
      <c r="TYD29" s="52"/>
      <c r="TYE29" s="52"/>
      <c r="TYF29" s="52"/>
      <c r="TYG29" s="52"/>
      <c r="TYH29" s="52"/>
      <c r="TYI29" s="52"/>
      <c r="TYJ29" s="52"/>
      <c r="TYK29" s="52"/>
      <c r="TYL29" s="52"/>
      <c r="TYM29" s="52"/>
      <c r="TYN29" s="52"/>
      <c r="TYO29" s="52"/>
      <c r="TYP29" s="52"/>
      <c r="TYQ29" s="52"/>
      <c r="TYR29" s="52"/>
      <c r="TYS29" s="52"/>
      <c r="TYT29" s="52"/>
      <c r="TYU29" s="52"/>
      <c r="TYV29" s="52"/>
      <c r="TYW29" s="52"/>
      <c r="TYX29" s="52"/>
      <c r="TYY29" s="52"/>
      <c r="TYZ29" s="52"/>
      <c r="TZA29" s="52"/>
      <c r="TZB29" s="52"/>
      <c r="TZC29" s="52"/>
      <c r="TZD29" s="52"/>
      <c r="TZE29" s="52"/>
      <c r="TZF29" s="52"/>
      <c r="TZG29" s="52"/>
      <c r="TZH29" s="52"/>
      <c r="TZI29" s="52"/>
      <c r="TZJ29" s="52"/>
      <c r="TZK29" s="52"/>
      <c r="TZL29" s="52"/>
      <c r="TZM29" s="52"/>
      <c r="TZN29" s="52"/>
      <c r="TZO29" s="52"/>
      <c r="TZP29" s="52"/>
      <c r="TZQ29" s="52"/>
      <c r="TZR29" s="52"/>
      <c r="TZS29" s="52"/>
      <c r="TZT29" s="52"/>
      <c r="TZU29" s="52"/>
      <c r="TZV29" s="52"/>
      <c r="TZW29" s="52"/>
      <c r="TZX29" s="52"/>
      <c r="TZY29" s="52"/>
      <c r="TZZ29" s="52"/>
      <c r="UAA29" s="52"/>
      <c r="UAB29" s="52"/>
      <c r="UAC29" s="52"/>
      <c r="UAD29" s="52"/>
      <c r="UAE29" s="52"/>
      <c r="UAF29" s="52"/>
      <c r="UAG29" s="52"/>
      <c r="UAH29" s="52"/>
      <c r="UAI29" s="52"/>
      <c r="UAJ29" s="52"/>
      <c r="UAK29" s="52"/>
      <c r="UAL29" s="52"/>
      <c r="UAM29" s="52"/>
      <c r="UAN29" s="52"/>
      <c r="UAO29" s="52"/>
      <c r="UAP29" s="52"/>
      <c r="UAQ29" s="52"/>
      <c r="UAR29" s="52"/>
      <c r="UAS29" s="52"/>
      <c r="UAT29" s="52"/>
      <c r="UAU29" s="52"/>
      <c r="UAV29" s="52"/>
      <c r="UAW29" s="52"/>
      <c r="UAX29" s="52"/>
      <c r="UAY29" s="52"/>
      <c r="UAZ29" s="52"/>
      <c r="UBA29" s="52"/>
      <c r="UBB29" s="52"/>
      <c r="UBC29" s="52"/>
      <c r="UBD29" s="52"/>
      <c r="UBE29" s="52"/>
      <c r="UBF29" s="52"/>
      <c r="UBG29" s="52"/>
      <c r="UBH29" s="52"/>
      <c r="UBI29" s="52"/>
      <c r="UBJ29" s="52"/>
      <c r="UBK29" s="52"/>
      <c r="UBL29" s="52"/>
      <c r="UBM29" s="52"/>
      <c r="UBN29" s="52"/>
      <c r="UBO29" s="52"/>
      <c r="UBP29" s="52"/>
      <c r="UBQ29" s="52"/>
      <c r="UBR29" s="52"/>
      <c r="UBS29" s="52"/>
      <c r="UBT29" s="52"/>
      <c r="UBU29" s="52"/>
      <c r="UBV29" s="52"/>
      <c r="UBW29" s="52"/>
      <c r="UBX29" s="52"/>
      <c r="UBY29" s="52"/>
      <c r="UBZ29" s="52"/>
      <c r="UCA29" s="52"/>
      <c r="UCB29" s="52"/>
      <c r="UCC29" s="52"/>
      <c r="UCD29" s="52"/>
      <c r="UCE29" s="52"/>
      <c r="UCF29" s="52"/>
      <c r="UCG29" s="52"/>
      <c r="UCH29" s="52"/>
      <c r="UCI29" s="52"/>
      <c r="UCJ29" s="52"/>
      <c r="UCK29" s="52"/>
      <c r="UCL29" s="52"/>
      <c r="UCM29" s="52"/>
      <c r="UCN29" s="52"/>
      <c r="UCO29" s="52"/>
      <c r="UCP29" s="52"/>
      <c r="UCQ29" s="52"/>
      <c r="UCR29" s="52"/>
      <c r="UCS29" s="52"/>
      <c r="UCT29" s="52"/>
      <c r="UCU29" s="52"/>
      <c r="UCV29" s="52"/>
      <c r="UCW29" s="52"/>
      <c r="UCX29" s="52"/>
      <c r="UCY29" s="52"/>
      <c r="UCZ29" s="52"/>
      <c r="UDA29" s="52"/>
      <c r="UDB29" s="52"/>
      <c r="UDC29" s="52"/>
      <c r="UDD29" s="52"/>
      <c r="UDE29" s="52"/>
      <c r="UDF29" s="52"/>
      <c r="UDG29" s="52"/>
      <c r="UDH29" s="52"/>
      <c r="UDI29" s="52"/>
      <c r="UDJ29" s="52"/>
      <c r="UDK29" s="52"/>
      <c r="UDL29" s="52"/>
      <c r="UDM29" s="52"/>
      <c r="UDN29" s="52"/>
      <c r="UDO29" s="52"/>
      <c r="UDP29" s="52"/>
      <c r="UDQ29" s="52"/>
      <c r="UDR29" s="52"/>
      <c r="UDS29" s="52"/>
      <c r="UDT29" s="52"/>
      <c r="UDU29" s="52"/>
      <c r="UDV29" s="52"/>
      <c r="UDW29" s="52"/>
      <c r="UDX29" s="52"/>
      <c r="UDY29" s="52"/>
      <c r="UDZ29" s="52"/>
      <c r="UEA29" s="52"/>
      <c r="UEB29" s="52"/>
      <c r="UEC29" s="52"/>
      <c r="UED29" s="52"/>
      <c r="UEE29" s="52"/>
      <c r="UEF29" s="52"/>
      <c r="UEG29" s="52"/>
      <c r="UEH29" s="52"/>
      <c r="UEI29" s="52"/>
      <c r="UEJ29" s="52"/>
      <c r="UEK29" s="52"/>
      <c r="UEL29" s="52"/>
      <c r="UEM29" s="52"/>
      <c r="UEN29" s="52"/>
      <c r="UEO29" s="52"/>
      <c r="UEP29" s="52"/>
      <c r="UEQ29" s="52"/>
      <c r="UER29" s="52"/>
      <c r="UES29" s="52"/>
      <c r="UET29" s="52"/>
      <c r="UEU29" s="52"/>
      <c r="UEV29" s="52"/>
      <c r="UEW29" s="52"/>
      <c r="UEX29" s="52"/>
      <c r="UEY29" s="52"/>
      <c r="UEZ29" s="52"/>
      <c r="UFA29" s="52"/>
      <c r="UFB29" s="52"/>
      <c r="UFC29" s="52"/>
      <c r="UFD29" s="52"/>
      <c r="UFE29" s="52"/>
      <c r="UFF29" s="52"/>
      <c r="UFG29" s="52"/>
      <c r="UFH29" s="52"/>
      <c r="UFI29" s="52"/>
      <c r="UFJ29" s="52"/>
      <c r="UFK29" s="52"/>
      <c r="UFL29" s="52"/>
      <c r="UFM29" s="52"/>
      <c r="UFN29" s="52"/>
      <c r="UFO29" s="52"/>
      <c r="UFP29" s="52"/>
      <c r="UFQ29" s="52"/>
      <c r="UFR29" s="52"/>
      <c r="UFS29" s="52"/>
      <c r="UFT29" s="52"/>
      <c r="UFU29" s="52"/>
      <c r="UFV29" s="52"/>
      <c r="UFW29" s="52"/>
      <c r="UFX29" s="52"/>
      <c r="UFY29" s="52"/>
      <c r="UFZ29" s="52"/>
      <c r="UGA29" s="52"/>
      <c r="UGB29" s="52"/>
      <c r="UGC29" s="52"/>
      <c r="UGD29" s="52"/>
      <c r="UGE29" s="52"/>
      <c r="UGF29" s="52"/>
      <c r="UGG29" s="52"/>
      <c r="UGH29" s="52"/>
      <c r="UGI29" s="52"/>
      <c r="UGJ29" s="52"/>
      <c r="UGK29" s="52"/>
      <c r="UGL29" s="52"/>
      <c r="UGM29" s="52"/>
      <c r="UGN29" s="52"/>
      <c r="UGO29" s="52"/>
      <c r="UGP29" s="52"/>
      <c r="UGQ29" s="52"/>
      <c r="UGR29" s="52"/>
      <c r="UGS29" s="52"/>
      <c r="UGT29" s="52"/>
      <c r="UGU29" s="52"/>
      <c r="UGV29" s="52"/>
      <c r="UGW29" s="52"/>
      <c r="UGX29" s="52"/>
      <c r="UGY29" s="52"/>
      <c r="UGZ29" s="52"/>
      <c r="UHA29" s="52"/>
      <c r="UHB29" s="52"/>
      <c r="UHC29" s="52"/>
      <c r="UHD29" s="52"/>
      <c r="UHE29" s="52"/>
      <c r="UHF29" s="52"/>
      <c r="UHG29" s="52"/>
      <c r="UHH29" s="52"/>
      <c r="UHI29" s="52"/>
      <c r="UHJ29" s="52"/>
      <c r="UHK29" s="52"/>
      <c r="UHL29" s="52"/>
      <c r="UHM29" s="52"/>
      <c r="UHN29" s="52"/>
      <c r="UHO29" s="52"/>
      <c r="UHP29" s="52"/>
      <c r="UHQ29" s="52"/>
      <c r="UHR29" s="52"/>
      <c r="UHS29" s="52"/>
      <c r="UHT29" s="52"/>
      <c r="UHU29" s="52"/>
      <c r="UHV29" s="52"/>
      <c r="UHW29" s="52"/>
      <c r="UHX29" s="52"/>
      <c r="UHY29" s="52"/>
      <c r="UHZ29" s="52"/>
      <c r="UIA29" s="52"/>
      <c r="UIB29" s="52"/>
      <c r="UIC29" s="52"/>
      <c r="UID29" s="52"/>
      <c r="UIE29" s="52"/>
      <c r="UIF29" s="52"/>
      <c r="UIG29" s="52"/>
      <c r="UIH29" s="52"/>
      <c r="UII29" s="52"/>
      <c r="UIJ29" s="52"/>
      <c r="UIK29" s="52"/>
      <c r="UIL29" s="52"/>
      <c r="UIM29" s="52"/>
      <c r="UIN29" s="52"/>
      <c r="UIO29" s="52"/>
      <c r="UIP29" s="52"/>
      <c r="UIQ29" s="52"/>
      <c r="UIR29" s="52"/>
      <c r="UIS29" s="52"/>
      <c r="UIT29" s="52"/>
      <c r="UIU29" s="52"/>
      <c r="UIV29" s="52"/>
      <c r="UIW29" s="52"/>
      <c r="UIX29" s="52"/>
      <c r="UIY29" s="52"/>
      <c r="UIZ29" s="52"/>
      <c r="UJA29" s="52"/>
      <c r="UJB29" s="52"/>
      <c r="UJC29" s="52"/>
      <c r="UJD29" s="52"/>
      <c r="UJE29" s="52"/>
      <c r="UJF29" s="52"/>
      <c r="UJG29" s="52"/>
      <c r="UJH29" s="52"/>
      <c r="UJI29" s="52"/>
      <c r="UJJ29" s="52"/>
      <c r="UJK29" s="52"/>
      <c r="UJL29" s="52"/>
      <c r="UJM29" s="52"/>
      <c r="UJN29" s="52"/>
      <c r="UJO29" s="52"/>
      <c r="UJP29" s="52"/>
      <c r="UJQ29" s="52"/>
      <c r="UJR29" s="52"/>
      <c r="UJS29" s="52"/>
      <c r="UJT29" s="52"/>
      <c r="UJU29" s="52"/>
      <c r="UJV29" s="52"/>
      <c r="UJW29" s="52"/>
      <c r="UJX29" s="52"/>
      <c r="UJY29" s="52"/>
      <c r="UJZ29" s="52"/>
      <c r="UKA29" s="52"/>
      <c r="UKB29" s="52"/>
      <c r="UKC29" s="52"/>
      <c r="UKD29" s="52"/>
      <c r="UKE29" s="52"/>
      <c r="UKF29" s="52"/>
      <c r="UKG29" s="52"/>
      <c r="UKH29" s="52"/>
      <c r="UKI29" s="52"/>
      <c r="UKJ29" s="52"/>
      <c r="UKK29" s="52"/>
      <c r="UKL29" s="52"/>
      <c r="UKM29" s="52"/>
      <c r="UKN29" s="52"/>
      <c r="UKO29" s="52"/>
      <c r="UKP29" s="52"/>
      <c r="UKQ29" s="52"/>
      <c r="UKR29" s="52"/>
      <c r="UKS29" s="52"/>
      <c r="UKT29" s="52"/>
      <c r="UKU29" s="52"/>
      <c r="UKV29" s="52"/>
      <c r="UKW29" s="52"/>
      <c r="UKX29" s="52"/>
      <c r="UKY29" s="52"/>
      <c r="UKZ29" s="52"/>
      <c r="ULA29" s="52"/>
      <c r="ULB29" s="52"/>
      <c r="ULC29" s="52"/>
      <c r="ULD29" s="52"/>
      <c r="ULE29" s="52"/>
      <c r="ULF29" s="52"/>
      <c r="ULG29" s="52"/>
      <c r="ULH29" s="52"/>
      <c r="ULI29" s="52"/>
      <c r="ULJ29" s="52"/>
      <c r="ULK29" s="52"/>
      <c r="ULL29" s="52"/>
      <c r="ULM29" s="52"/>
      <c r="ULN29" s="52"/>
      <c r="ULO29" s="52"/>
      <c r="ULP29" s="52"/>
      <c r="ULQ29" s="52"/>
      <c r="ULR29" s="52"/>
      <c r="ULS29" s="52"/>
      <c r="ULT29" s="52"/>
      <c r="ULU29" s="52"/>
      <c r="ULV29" s="52"/>
      <c r="ULW29" s="52"/>
      <c r="ULX29" s="52"/>
      <c r="ULY29" s="52"/>
      <c r="ULZ29" s="52"/>
      <c r="UMA29" s="52"/>
      <c r="UMB29" s="52"/>
      <c r="UMC29" s="52"/>
      <c r="UMD29" s="52"/>
      <c r="UME29" s="52"/>
      <c r="UMF29" s="52"/>
      <c r="UMG29" s="52"/>
      <c r="UMH29" s="52"/>
      <c r="UMI29" s="52"/>
      <c r="UMJ29" s="52"/>
      <c r="UMK29" s="52"/>
      <c r="UML29" s="52"/>
      <c r="UMM29" s="52"/>
      <c r="UMN29" s="52"/>
      <c r="UMO29" s="52"/>
      <c r="UMP29" s="52"/>
      <c r="UMQ29" s="52"/>
      <c r="UMR29" s="52"/>
      <c r="UMS29" s="52"/>
      <c r="UMT29" s="52"/>
      <c r="UMU29" s="52"/>
      <c r="UMV29" s="52"/>
      <c r="UMW29" s="52"/>
      <c r="UMX29" s="52"/>
      <c r="UMY29" s="52"/>
      <c r="UMZ29" s="52"/>
      <c r="UNA29" s="52"/>
      <c r="UNB29" s="52"/>
      <c r="UNC29" s="52"/>
      <c r="UND29" s="52"/>
      <c r="UNE29" s="52"/>
      <c r="UNF29" s="52"/>
      <c r="UNG29" s="52"/>
      <c r="UNH29" s="52"/>
      <c r="UNI29" s="52"/>
      <c r="UNJ29" s="52"/>
      <c r="UNK29" s="52"/>
      <c r="UNL29" s="52"/>
      <c r="UNM29" s="52"/>
      <c r="UNN29" s="52"/>
      <c r="UNO29" s="52"/>
      <c r="UNP29" s="52"/>
      <c r="UNQ29" s="52"/>
      <c r="UNR29" s="52"/>
      <c r="UNS29" s="52"/>
      <c r="UNT29" s="52"/>
      <c r="UNU29" s="52"/>
      <c r="UNV29" s="52"/>
      <c r="UNW29" s="52"/>
      <c r="UNX29" s="52"/>
      <c r="UNY29" s="52"/>
      <c r="UNZ29" s="52"/>
      <c r="UOA29" s="52"/>
      <c r="UOB29" s="52"/>
      <c r="UOC29" s="52"/>
      <c r="UOD29" s="52"/>
      <c r="UOE29" s="52"/>
      <c r="UOF29" s="52"/>
      <c r="UOG29" s="52"/>
      <c r="UOH29" s="52"/>
      <c r="UOI29" s="52"/>
      <c r="UOJ29" s="52"/>
      <c r="UOK29" s="52"/>
      <c r="UOL29" s="52"/>
      <c r="UOM29" s="52"/>
      <c r="UON29" s="52"/>
      <c r="UOO29" s="52"/>
      <c r="UOP29" s="52"/>
      <c r="UOQ29" s="52"/>
      <c r="UOR29" s="52"/>
      <c r="UOS29" s="52"/>
      <c r="UOT29" s="52"/>
      <c r="UOU29" s="52"/>
      <c r="UOV29" s="52"/>
      <c r="UOW29" s="52"/>
      <c r="UOX29" s="52"/>
      <c r="UOY29" s="52"/>
      <c r="UOZ29" s="52"/>
      <c r="UPA29" s="52"/>
      <c r="UPB29" s="52"/>
      <c r="UPC29" s="52"/>
      <c r="UPD29" s="52"/>
      <c r="UPE29" s="52"/>
      <c r="UPF29" s="52"/>
      <c r="UPG29" s="52"/>
      <c r="UPH29" s="52"/>
      <c r="UPI29" s="52"/>
      <c r="UPJ29" s="52"/>
      <c r="UPK29" s="52"/>
      <c r="UPL29" s="52"/>
      <c r="UPM29" s="52"/>
      <c r="UPN29" s="52"/>
      <c r="UPO29" s="52"/>
      <c r="UPP29" s="52"/>
      <c r="UPQ29" s="52"/>
      <c r="UPR29" s="52"/>
      <c r="UPS29" s="52"/>
      <c r="UPT29" s="52"/>
      <c r="UPU29" s="52"/>
      <c r="UPV29" s="52"/>
      <c r="UPW29" s="52"/>
      <c r="UPX29" s="52"/>
      <c r="UPY29" s="52"/>
      <c r="UPZ29" s="52"/>
      <c r="UQA29" s="52"/>
      <c r="UQB29" s="52"/>
      <c r="UQC29" s="52"/>
      <c r="UQD29" s="52"/>
      <c r="UQE29" s="52"/>
      <c r="UQF29" s="52"/>
      <c r="UQG29" s="52"/>
      <c r="UQH29" s="52"/>
      <c r="UQI29" s="52"/>
      <c r="UQJ29" s="52"/>
      <c r="UQK29" s="52"/>
      <c r="UQL29" s="52"/>
      <c r="UQM29" s="52"/>
      <c r="UQN29" s="52"/>
      <c r="UQO29" s="52"/>
      <c r="UQP29" s="52"/>
      <c r="UQQ29" s="52"/>
      <c r="UQR29" s="52"/>
      <c r="UQS29" s="52"/>
      <c r="UQT29" s="52"/>
      <c r="UQU29" s="52"/>
      <c r="UQV29" s="52"/>
      <c r="UQW29" s="52"/>
      <c r="UQX29" s="52"/>
      <c r="UQY29" s="52"/>
      <c r="UQZ29" s="52"/>
      <c r="URA29" s="52"/>
      <c r="URB29" s="52"/>
      <c r="URC29" s="52"/>
      <c r="URD29" s="52"/>
      <c r="URE29" s="52"/>
      <c r="URF29" s="52"/>
      <c r="URG29" s="52"/>
      <c r="URH29" s="52"/>
      <c r="URI29" s="52"/>
      <c r="URJ29" s="52"/>
      <c r="URK29" s="52"/>
      <c r="URL29" s="52"/>
      <c r="URM29" s="52"/>
      <c r="URN29" s="52"/>
      <c r="URO29" s="52"/>
      <c r="URP29" s="52"/>
      <c r="URQ29" s="52"/>
      <c r="URR29" s="52"/>
      <c r="URS29" s="52"/>
      <c r="URT29" s="52"/>
      <c r="URU29" s="52"/>
      <c r="URV29" s="52"/>
      <c r="URW29" s="52"/>
      <c r="URX29" s="52"/>
      <c r="URY29" s="52"/>
      <c r="URZ29" s="52"/>
      <c r="USA29" s="52"/>
      <c r="USB29" s="52"/>
      <c r="USC29" s="52"/>
      <c r="USD29" s="52"/>
      <c r="USE29" s="52"/>
      <c r="USF29" s="52"/>
      <c r="USG29" s="52"/>
      <c r="USH29" s="52"/>
      <c r="USI29" s="52"/>
      <c r="USJ29" s="52"/>
      <c r="USK29" s="52"/>
      <c r="USL29" s="52"/>
      <c r="USM29" s="52"/>
      <c r="USN29" s="52"/>
      <c r="USO29" s="52"/>
      <c r="USP29" s="52"/>
      <c r="USQ29" s="52"/>
      <c r="USR29" s="52"/>
      <c r="USS29" s="52"/>
      <c r="UST29" s="52"/>
      <c r="USU29" s="52"/>
      <c r="USV29" s="52"/>
      <c r="USW29" s="52"/>
      <c r="USX29" s="52"/>
      <c r="USY29" s="52"/>
      <c r="USZ29" s="52"/>
      <c r="UTA29" s="52"/>
      <c r="UTB29" s="52"/>
      <c r="UTC29" s="52"/>
      <c r="UTD29" s="52"/>
      <c r="UTE29" s="52"/>
      <c r="UTF29" s="52"/>
      <c r="UTG29" s="52"/>
      <c r="UTH29" s="52"/>
      <c r="UTI29" s="52"/>
      <c r="UTJ29" s="52"/>
      <c r="UTK29" s="52"/>
      <c r="UTL29" s="52"/>
      <c r="UTM29" s="52"/>
      <c r="UTN29" s="52"/>
      <c r="UTO29" s="52"/>
      <c r="UTP29" s="52"/>
      <c r="UTQ29" s="52"/>
      <c r="UTR29" s="52"/>
      <c r="UTS29" s="52"/>
      <c r="UTT29" s="52"/>
      <c r="UTU29" s="52"/>
      <c r="UTV29" s="52"/>
      <c r="UTW29" s="52"/>
      <c r="UTX29" s="52"/>
      <c r="UTY29" s="52"/>
      <c r="UTZ29" s="52"/>
      <c r="UUA29" s="52"/>
      <c r="UUB29" s="52"/>
      <c r="UUC29" s="52"/>
      <c r="UUD29" s="52"/>
      <c r="UUE29" s="52"/>
      <c r="UUF29" s="52"/>
      <c r="UUG29" s="52"/>
      <c r="UUH29" s="52"/>
      <c r="UUI29" s="52"/>
      <c r="UUJ29" s="52"/>
      <c r="UUK29" s="52"/>
      <c r="UUL29" s="52"/>
      <c r="UUM29" s="52"/>
      <c r="UUN29" s="52"/>
      <c r="UUO29" s="52"/>
      <c r="UUP29" s="52"/>
      <c r="UUQ29" s="52"/>
      <c r="UUR29" s="52"/>
      <c r="UUS29" s="52"/>
      <c r="UUT29" s="52"/>
      <c r="UUU29" s="52"/>
      <c r="UUV29" s="52"/>
      <c r="UUW29" s="52"/>
      <c r="UUX29" s="52"/>
      <c r="UUY29" s="52"/>
      <c r="UUZ29" s="52"/>
      <c r="UVA29" s="52"/>
      <c r="UVB29" s="52"/>
      <c r="UVC29" s="52"/>
      <c r="UVD29" s="52"/>
      <c r="UVE29" s="52"/>
      <c r="UVF29" s="52"/>
      <c r="UVG29" s="52"/>
      <c r="UVH29" s="52"/>
      <c r="UVI29" s="52"/>
      <c r="UVJ29" s="52"/>
      <c r="UVK29" s="52"/>
      <c r="UVL29" s="52"/>
      <c r="UVM29" s="52"/>
      <c r="UVN29" s="52"/>
      <c r="UVO29" s="52"/>
      <c r="UVP29" s="52"/>
      <c r="UVQ29" s="52"/>
      <c r="UVR29" s="52"/>
      <c r="UVS29" s="52"/>
      <c r="UVT29" s="52"/>
      <c r="UVU29" s="52"/>
      <c r="UVV29" s="52"/>
      <c r="UVW29" s="52"/>
      <c r="UVX29" s="52"/>
      <c r="UVY29" s="52"/>
      <c r="UVZ29" s="52"/>
      <c r="UWA29" s="52"/>
      <c r="UWB29" s="52"/>
      <c r="UWC29" s="52"/>
      <c r="UWD29" s="52"/>
      <c r="UWE29" s="52"/>
      <c r="UWF29" s="52"/>
      <c r="UWG29" s="52"/>
      <c r="UWH29" s="52"/>
      <c r="UWI29" s="52"/>
      <c r="UWJ29" s="52"/>
      <c r="UWK29" s="52"/>
      <c r="UWL29" s="52"/>
      <c r="UWM29" s="52"/>
      <c r="UWN29" s="52"/>
      <c r="UWO29" s="52"/>
      <c r="UWP29" s="52"/>
      <c r="UWQ29" s="52"/>
      <c r="UWR29" s="52"/>
      <c r="UWS29" s="52"/>
      <c r="UWT29" s="52"/>
      <c r="UWU29" s="52"/>
      <c r="UWV29" s="52"/>
      <c r="UWW29" s="52"/>
      <c r="UWX29" s="52"/>
      <c r="UWY29" s="52"/>
      <c r="UWZ29" s="52"/>
      <c r="UXA29" s="52"/>
      <c r="UXB29" s="52"/>
      <c r="UXC29" s="52"/>
      <c r="UXD29" s="52"/>
      <c r="UXE29" s="52"/>
      <c r="UXF29" s="52"/>
      <c r="UXG29" s="52"/>
      <c r="UXH29" s="52"/>
      <c r="UXI29" s="52"/>
      <c r="UXJ29" s="52"/>
      <c r="UXK29" s="52"/>
      <c r="UXL29" s="52"/>
      <c r="UXM29" s="52"/>
      <c r="UXN29" s="52"/>
      <c r="UXO29" s="52"/>
      <c r="UXP29" s="52"/>
      <c r="UXQ29" s="52"/>
      <c r="UXR29" s="52"/>
      <c r="UXS29" s="52"/>
      <c r="UXT29" s="52"/>
      <c r="UXU29" s="52"/>
      <c r="UXV29" s="52"/>
      <c r="UXW29" s="52"/>
      <c r="UXX29" s="52"/>
      <c r="UXY29" s="52"/>
      <c r="UXZ29" s="52"/>
      <c r="UYA29" s="52"/>
      <c r="UYB29" s="52"/>
      <c r="UYC29" s="52"/>
      <c r="UYD29" s="52"/>
      <c r="UYE29" s="52"/>
      <c r="UYF29" s="52"/>
      <c r="UYG29" s="52"/>
      <c r="UYH29" s="52"/>
      <c r="UYI29" s="52"/>
      <c r="UYJ29" s="52"/>
      <c r="UYK29" s="52"/>
      <c r="UYL29" s="52"/>
      <c r="UYM29" s="52"/>
      <c r="UYN29" s="52"/>
      <c r="UYO29" s="52"/>
      <c r="UYP29" s="52"/>
      <c r="UYQ29" s="52"/>
      <c r="UYR29" s="52"/>
      <c r="UYS29" s="52"/>
      <c r="UYT29" s="52"/>
      <c r="UYU29" s="52"/>
      <c r="UYV29" s="52"/>
      <c r="UYW29" s="52"/>
      <c r="UYX29" s="52"/>
      <c r="UYY29" s="52"/>
      <c r="UYZ29" s="52"/>
      <c r="UZA29" s="52"/>
      <c r="UZB29" s="52"/>
      <c r="UZC29" s="52"/>
      <c r="UZD29" s="52"/>
      <c r="UZE29" s="52"/>
      <c r="UZF29" s="52"/>
      <c r="UZG29" s="52"/>
      <c r="UZH29" s="52"/>
      <c r="UZI29" s="52"/>
      <c r="UZJ29" s="52"/>
      <c r="UZK29" s="52"/>
      <c r="UZL29" s="52"/>
      <c r="UZM29" s="52"/>
      <c r="UZN29" s="52"/>
      <c r="UZO29" s="52"/>
      <c r="UZP29" s="52"/>
      <c r="UZQ29" s="52"/>
      <c r="UZR29" s="52"/>
      <c r="UZS29" s="52"/>
      <c r="UZT29" s="52"/>
      <c r="UZU29" s="52"/>
      <c r="UZV29" s="52"/>
      <c r="UZW29" s="52"/>
      <c r="UZX29" s="52"/>
      <c r="UZY29" s="52"/>
      <c r="UZZ29" s="52"/>
      <c r="VAA29" s="52"/>
      <c r="VAB29" s="52"/>
      <c r="VAC29" s="52"/>
      <c r="VAD29" s="52"/>
      <c r="VAE29" s="52"/>
      <c r="VAF29" s="52"/>
      <c r="VAG29" s="52"/>
      <c r="VAH29" s="52"/>
      <c r="VAI29" s="52"/>
      <c r="VAJ29" s="52"/>
      <c r="VAK29" s="52"/>
      <c r="VAL29" s="52"/>
      <c r="VAM29" s="52"/>
      <c r="VAN29" s="52"/>
      <c r="VAO29" s="52"/>
      <c r="VAP29" s="52"/>
      <c r="VAQ29" s="52"/>
      <c r="VAR29" s="52"/>
      <c r="VAS29" s="52"/>
      <c r="VAT29" s="52"/>
      <c r="VAU29" s="52"/>
      <c r="VAV29" s="52"/>
      <c r="VAW29" s="52"/>
      <c r="VAX29" s="52"/>
      <c r="VAY29" s="52"/>
      <c r="VAZ29" s="52"/>
      <c r="VBA29" s="52"/>
      <c r="VBB29" s="52"/>
      <c r="VBC29" s="52"/>
      <c r="VBD29" s="52"/>
      <c r="VBE29" s="52"/>
      <c r="VBF29" s="52"/>
      <c r="VBG29" s="52"/>
      <c r="VBH29" s="52"/>
      <c r="VBI29" s="52"/>
      <c r="VBJ29" s="52"/>
      <c r="VBK29" s="52"/>
      <c r="VBL29" s="52"/>
      <c r="VBM29" s="52"/>
      <c r="VBN29" s="52"/>
      <c r="VBO29" s="52"/>
      <c r="VBP29" s="52"/>
      <c r="VBQ29" s="52"/>
      <c r="VBR29" s="52"/>
      <c r="VBS29" s="52"/>
      <c r="VBT29" s="52"/>
      <c r="VBU29" s="52"/>
      <c r="VBV29" s="52"/>
      <c r="VBW29" s="52"/>
      <c r="VBX29" s="52"/>
      <c r="VBY29" s="52"/>
      <c r="VBZ29" s="52"/>
      <c r="VCA29" s="52"/>
      <c r="VCB29" s="52"/>
      <c r="VCC29" s="52"/>
      <c r="VCD29" s="52"/>
      <c r="VCE29" s="52"/>
      <c r="VCF29" s="52"/>
      <c r="VCG29" s="52"/>
      <c r="VCH29" s="52"/>
      <c r="VCI29" s="52"/>
      <c r="VCJ29" s="52"/>
      <c r="VCK29" s="52"/>
      <c r="VCL29" s="52"/>
      <c r="VCM29" s="52"/>
      <c r="VCN29" s="52"/>
      <c r="VCO29" s="52"/>
      <c r="VCP29" s="52"/>
      <c r="VCQ29" s="52"/>
      <c r="VCR29" s="52"/>
      <c r="VCS29" s="52"/>
      <c r="VCT29" s="52"/>
      <c r="VCU29" s="52"/>
      <c r="VCV29" s="52"/>
      <c r="VCW29" s="52"/>
      <c r="VCX29" s="52"/>
      <c r="VCY29" s="52"/>
      <c r="VCZ29" s="52"/>
      <c r="VDA29" s="52"/>
      <c r="VDB29" s="52"/>
      <c r="VDC29" s="52"/>
      <c r="VDD29" s="52"/>
      <c r="VDE29" s="52"/>
      <c r="VDF29" s="52"/>
      <c r="VDG29" s="52"/>
      <c r="VDH29" s="52"/>
      <c r="VDI29" s="52"/>
      <c r="VDJ29" s="52"/>
      <c r="VDK29" s="52"/>
      <c r="VDL29" s="52"/>
      <c r="VDM29" s="52"/>
      <c r="VDN29" s="52"/>
      <c r="VDO29" s="52"/>
      <c r="VDP29" s="52"/>
      <c r="VDQ29" s="52"/>
      <c r="VDR29" s="52"/>
      <c r="VDS29" s="52"/>
      <c r="VDT29" s="52"/>
      <c r="VDU29" s="52"/>
      <c r="VDV29" s="52"/>
      <c r="VDW29" s="52"/>
      <c r="VDX29" s="52"/>
      <c r="VDY29" s="52"/>
      <c r="VDZ29" s="52"/>
      <c r="VEA29" s="52"/>
      <c r="VEB29" s="52"/>
      <c r="VEC29" s="52"/>
      <c r="VED29" s="52"/>
      <c r="VEE29" s="52"/>
      <c r="VEF29" s="52"/>
      <c r="VEG29" s="52"/>
      <c r="VEH29" s="52"/>
      <c r="VEI29" s="52"/>
      <c r="VEJ29" s="52"/>
      <c r="VEK29" s="52"/>
      <c r="VEL29" s="52"/>
      <c r="VEM29" s="52"/>
      <c r="VEN29" s="52"/>
      <c r="VEO29" s="52"/>
      <c r="VEP29" s="52"/>
      <c r="VEQ29" s="52"/>
      <c r="VER29" s="52"/>
      <c r="VES29" s="52"/>
      <c r="VET29" s="52"/>
      <c r="VEU29" s="52"/>
      <c r="VEV29" s="52"/>
      <c r="VEW29" s="52"/>
      <c r="VEX29" s="52"/>
      <c r="VEY29" s="52"/>
      <c r="VEZ29" s="52"/>
      <c r="VFA29" s="52"/>
      <c r="VFB29" s="52"/>
      <c r="VFC29" s="52"/>
      <c r="VFD29" s="52"/>
      <c r="VFE29" s="52"/>
      <c r="VFF29" s="52"/>
      <c r="VFG29" s="52"/>
      <c r="VFH29" s="52"/>
      <c r="VFI29" s="52"/>
      <c r="VFJ29" s="52"/>
      <c r="VFK29" s="52"/>
      <c r="VFL29" s="52"/>
      <c r="VFM29" s="52"/>
      <c r="VFN29" s="52"/>
      <c r="VFO29" s="52"/>
      <c r="VFP29" s="52"/>
      <c r="VFQ29" s="52"/>
      <c r="VFR29" s="52"/>
      <c r="VFS29" s="52"/>
      <c r="VFT29" s="52"/>
      <c r="VFU29" s="52"/>
      <c r="VFV29" s="52"/>
      <c r="VFW29" s="52"/>
      <c r="VFX29" s="52"/>
      <c r="VFY29" s="52"/>
      <c r="VFZ29" s="52"/>
      <c r="VGA29" s="52"/>
      <c r="VGB29" s="52"/>
      <c r="VGC29" s="52"/>
      <c r="VGD29" s="52"/>
      <c r="VGE29" s="52"/>
      <c r="VGF29" s="52"/>
      <c r="VGG29" s="52"/>
      <c r="VGH29" s="52"/>
      <c r="VGI29" s="52"/>
      <c r="VGJ29" s="52"/>
      <c r="VGK29" s="52"/>
      <c r="VGL29" s="52"/>
      <c r="VGM29" s="52"/>
      <c r="VGN29" s="52"/>
      <c r="VGO29" s="52"/>
      <c r="VGP29" s="52"/>
      <c r="VGQ29" s="52"/>
      <c r="VGR29" s="52"/>
      <c r="VGS29" s="52"/>
      <c r="VGT29" s="52"/>
      <c r="VGU29" s="52"/>
      <c r="VGV29" s="52"/>
      <c r="VGW29" s="52"/>
      <c r="VGX29" s="52"/>
      <c r="VGY29" s="52"/>
      <c r="VGZ29" s="52"/>
      <c r="VHA29" s="52"/>
      <c r="VHB29" s="52"/>
      <c r="VHC29" s="52"/>
      <c r="VHD29" s="52"/>
      <c r="VHE29" s="52"/>
      <c r="VHF29" s="52"/>
      <c r="VHG29" s="52"/>
      <c r="VHH29" s="52"/>
      <c r="VHI29" s="52"/>
      <c r="VHJ29" s="52"/>
      <c r="VHK29" s="52"/>
      <c r="VHL29" s="52"/>
      <c r="VHM29" s="52"/>
      <c r="VHN29" s="52"/>
      <c r="VHO29" s="52"/>
      <c r="VHP29" s="52"/>
      <c r="VHQ29" s="52"/>
      <c r="VHR29" s="52"/>
      <c r="VHS29" s="52"/>
      <c r="VHT29" s="52"/>
      <c r="VHU29" s="52"/>
      <c r="VHV29" s="52"/>
      <c r="VHW29" s="52"/>
      <c r="VHX29" s="52"/>
      <c r="VHY29" s="52"/>
      <c r="VHZ29" s="52"/>
      <c r="VIA29" s="52"/>
      <c r="VIB29" s="52"/>
      <c r="VIC29" s="52"/>
      <c r="VID29" s="52"/>
      <c r="VIE29" s="52"/>
      <c r="VIF29" s="52"/>
      <c r="VIG29" s="52"/>
      <c r="VIH29" s="52"/>
      <c r="VII29" s="52"/>
      <c r="VIJ29" s="52"/>
      <c r="VIK29" s="52"/>
      <c r="VIL29" s="52"/>
      <c r="VIM29" s="52"/>
      <c r="VIN29" s="52"/>
      <c r="VIO29" s="52"/>
      <c r="VIP29" s="52"/>
      <c r="VIQ29" s="52"/>
      <c r="VIR29" s="52"/>
      <c r="VIS29" s="52"/>
      <c r="VIT29" s="52"/>
      <c r="VIU29" s="52"/>
      <c r="VIV29" s="52"/>
      <c r="VIW29" s="52"/>
      <c r="VIX29" s="52"/>
      <c r="VIY29" s="52"/>
      <c r="VIZ29" s="52"/>
      <c r="VJA29" s="52"/>
      <c r="VJB29" s="52"/>
      <c r="VJC29" s="52"/>
      <c r="VJD29" s="52"/>
      <c r="VJE29" s="52"/>
      <c r="VJF29" s="52"/>
      <c r="VJG29" s="52"/>
      <c r="VJH29" s="52"/>
      <c r="VJI29" s="52"/>
      <c r="VJJ29" s="52"/>
      <c r="VJK29" s="52"/>
      <c r="VJL29" s="52"/>
      <c r="VJM29" s="52"/>
      <c r="VJN29" s="52"/>
      <c r="VJO29" s="52"/>
      <c r="VJP29" s="52"/>
      <c r="VJQ29" s="52"/>
      <c r="VJR29" s="52"/>
      <c r="VJS29" s="52"/>
      <c r="VJT29" s="52"/>
      <c r="VJU29" s="52"/>
      <c r="VJV29" s="52"/>
      <c r="VJW29" s="52"/>
      <c r="VJX29" s="52"/>
      <c r="VJY29" s="52"/>
      <c r="VJZ29" s="52"/>
      <c r="VKA29" s="52"/>
      <c r="VKB29" s="52"/>
      <c r="VKC29" s="52"/>
      <c r="VKD29" s="52"/>
      <c r="VKE29" s="52"/>
      <c r="VKF29" s="52"/>
      <c r="VKG29" s="52"/>
      <c r="VKH29" s="52"/>
      <c r="VKI29" s="52"/>
      <c r="VKJ29" s="52"/>
      <c r="VKK29" s="52"/>
      <c r="VKL29" s="52"/>
      <c r="VKM29" s="52"/>
      <c r="VKN29" s="52"/>
      <c r="VKO29" s="52"/>
      <c r="VKP29" s="52"/>
      <c r="VKQ29" s="52"/>
      <c r="VKR29" s="52"/>
      <c r="VKS29" s="52"/>
      <c r="VKT29" s="52"/>
      <c r="VKU29" s="52"/>
      <c r="VKV29" s="52"/>
      <c r="VKW29" s="52"/>
      <c r="VKX29" s="52"/>
      <c r="VKY29" s="52"/>
      <c r="VKZ29" s="52"/>
      <c r="VLA29" s="52"/>
      <c r="VLB29" s="52"/>
      <c r="VLC29" s="52"/>
      <c r="VLD29" s="52"/>
      <c r="VLE29" s="52"/>
      <c r="VLF29" s="52"/>
      <c r="VLG29" s="52"/>
      <c r="VLH29" s="52"/>
      <c r="VLI29" s="52"/>
      <c r="VLJ29" s="52"/>
      <c r="VLK29" s="52"/>
      <c r="VLL29" s="52"/>
      <c r="VLM29" s="52"/>
      <c r="VLN29" s="52"/>
      <c r="VLO29" s="52"/>
      <c r="VLP29" s="52"/>
      <c r="VLQ29" s="52"/>
      <c r="VLR29" s="52"/>
      <c r="VLS29" s="52"/>
      <c r="VLT29" s="52"/>
      <c r="VLU29" s="52"/>
      <c r="VLV29" s="52"/>
      <c r="VLW29" s="52"/>
      <c r="VLX29" s="52"/>
      <c r="VLY29" s="52"/>
      <c r="VLZ29" s="52"/>
      <c r="VMA29" s="52"/>
      <c r="VMB29" s="52"/>
      <c r="VMC29" s="52"/>
      <c r="VMD29" s="52"/>
      <c r="VME29" s="52"/>
      <c r="VMF29" s="52"/>
      <c r="VMG29" s="52"/>
      <c r="VMH29" s="52"/>
      <c r="VMI29" s="52"/>
      <c r="VMJ29" s="52"/>
      <c r="VMK29" s="52"/>
      <c r="VML29" s="52"/>
      <c r="VMM29" s="52"/>
      <c r="VMN29" s="52"/>
      <c r="VMO29" s="52"/>
      <c r="VMP29" s="52"/>
      <c r="VMQ29" s="52"/>
      <c r="VMR29" s="52"/>
      <c r="VMS29" s="52"/>
      <c r="VMT29" s="52"/>
      <c r="VMU29" s="52"/>
      <c r="VMV29" s="52"/>
      <c r="VMW29" s="52"/>
      <c r="VMX29" s="52"/>
      <c r="VMY29" s="52"/>
      <c r="VMZ29" s="52"/>
      <c r="VNA29" s="52"/>
      <c r="VNB29" s="52"/>
      <c r="VNC29" s="52"/>
      <c r="VND29" s="52"/>
      <c r="VNE29" s="52"/>
      <c r="VNF29" s="52"/>
      <c r="VNG29" s="52"/>
      <c r="VNH29" s="52"/>
      <c r="VNI29" s="52"/>
      <c r="VNJ29" s="52"/>
      <c r="VNK29" s="52"/>
      <c r="VNL29" s="52"/>
      <c r="VNM29" s="52"/>
      <c r="VNN29" s="52"/>
      <c r="VNO29" s="52"/>
      <c r="VNP29" s="52"/>
      <c r="VNQ29" s="52"/>
      <c r="VNR29" s="52"/>
      <c r="VNS29" s="52"/>
      <c r="VNT29" s="52"/>
      <c r="VNU29" s="52"/>
      <c r="VNV29" s="52"/>
      <c r="VNW29" s="52"/>
      <c r="VNX29" s="52"/>
      <c r="VNY29" s="52"/>
      <c r="VNZ29" s="52"/>
      <c r="VOA29" s="52"/>
      <c r="VOB29" s="52"/>
      <c r="VOC29" s="52"/>
      <c r="VOD29" s="52"/>
      <c r="VOE29" s="52"/>
      <c r="VOF29" s="52"/>
      <c r="VOG29" s="52"/>
      <c r="VOH29" s="52"/>
      <c r="VOI29" s="52"/>
      <c r="VOJ29" s="52"/>
      <c r="VOK29" s="52"/>
      <c r="VOL29" s="52"/>
      <c r="VOM29" s="52"/>
      <c r="VON29" s="52"/>
      <c r="VOO29" s="52"/>
      <c r="VOP29" s="52"/>
      <c r="VOQ29" s="52"/>
      <c r="VOR29" s="52"/>
      <c r="VOS29" s="52"/>
      <c r="VOT29" s="52"/>
      <c r="VOU29" s="52"/>
      <c r="VOV29" s="52"/>
      <c r="VOW29" s="52"/>
      <c r="VOX29" s="52"/>
      <c r="VOY29" s="52"/>
      <c r="VOZ29" s="52"/>
      <c r="VPA29" s="52"/>
      <c r="VPB29" s="52"/>
      <c r="VPC29" s="52"/>
      <c r="VPD29" s="52"/>
      <c r="VPE29" s="52"/>
      <c r="VPF29" s="52"/>
      <c r="VPG29" s="52"/>
      <c r="VPH29" s="52"/>
      <c r="VPI29" s="52"/>
      <c r="VPJ29" s="52"/>
      <c r="VPK29" s="52"/>
      <c r="VPL29" s="52"/>
      <c r="VPM29" s="52"/>
      <c r="VPN29" s="52"/>
      <c r="VPO29" s="52"/>
      <c r="VPP29" s="52"/>
      <c r="VPQ29" s="52"/>
      <c r="VPR29" s="52"/>
      <c r="VPS29" s="52"/>
      <c r="VPT29" s="52"/>
      <c r="VPU29" s="52"/>
      <c r="VPV29" s="52"/>
      <c r="VPW29" s="52"/>
      <c r="VPX29" s="52"/>
      <c r="VPY29" s="52"/>
      <c r="VPZ29" s="52"/>
      <c r="VQA29" s="52"/>
      <c r="VQB29" s="52"/>
      <c r="VQC29" s="52"/>
      <c r="VQD29" s="52"/>
      <c r="VQE29" s="52"/>
      <c r="VQF29" s="52"/>
      <c r="VQG29" s="52"/>
      <c r="VQH29" s="52"/>
      <c r="VQI29" s="52"/>
      <c r="VQJ29" s="52"/>
      <c r="VQK29" s="52"/>
      <c r="VQL29" s="52"/>
      <c r="VQM29" s="52"/>
      <c r="VQN29" s="52"/>
      <c r="VQO29" s="52"/>
      <c r="VQP29" s="52"/>
      <c r="VQQ29" s="52"/>
      <c r="VQR29" s="52"/>
      <c r="VQS29" s="52"/>
      <c r="VQT29" s="52"/>
      <c r="VQU29" s="52"/>
      <c r="VQV29" s="52"/>
      <c r="VQW29" s="52"/>
      <c r="VQX29" s="52"/>
      <c r="VQY29" s="52"/>
      <c r="VQZ29" s="52"/>
      <c r="VRA29" s="52"/>
      <c r="VRB29" s="52"/>
      <c r="VRC29" s="52"/>
      <c r="VRD29" s="52"/>
      <c r="VRE29" s="52"/>
      <c r="VRF29" s="52"/>
      <c r="VRG29" s="52"/>
      <c r="VRH29" s="52"/>
      <c r="VRI29" s="52"/>
      <c r="VRJ29" s="52"/>
      <c r="VRK29" s="52"/>
      <c r="VRL29" s="52"/>
      <c r="VRM29" s="52"/>
      <c r="VRN29" s="52"/>
      <c r="VRO29" s="52"/>
      <c r="VRP29" s="52"/>
      <c r="VRQ29" s="52"/>
      <c r="VRR29" s="52"/>
      <c r="VRS29" s="52"/>
      <c r="VRT29" s="52"/>
      <c r="VRU29" s="52"/>
      <c r="VRV29" s="52"/>
      <c r="VRW29" s="52"/>
      <c r="VRX29" s="52"/>
      <c r="VRY29" s="52"/>
      <c r="VRZ29" s="52"/>
      <c r="VSA29" s="52"/>
      <c r="VSB29" s="52"/>
      <c r="VSC29" s="52"/>
      <c r="VSD29" s="52"/>
      <c r="VSE29" s="52"/>
      <c r="VSF29" s="52"/>
      <c r="VSG29" s="52"/>
      <c r="VSH29" s="52"/>
      <c r="VSI29" s="52"/>
      <c r="VSJ29" s="52"/>
      <c r="VSK29" s="52"/>
      <c r="VSL29" s="52"/>
      <c r="VSM29" s="52"/>
      <c r="VSN29" s="52"/>
      <c r="VSO29" s="52"/>
      <c r="VSP29" s="52"/>
      <c r="VSQ29" s="52"/>
      <c r="VSR29" s="52"/>
      <c r="VSS29" s="52"/>
      <c r="VST29" s="52"/>
      <c r="VSU29" s="52"/>
      <c r="VSV29" s="52"/>
      <c r="VSW29" s="52"/>
      <c r="VSX29" s="52"/>
      <c r="VSY29" s="52"/>
      <c r="VSZ29" s="52"/>
      <c r="VTA29" s="52"/>
      <c r="VTB29" s="52"/>
      <c r="VTC29" s="52"/>
      <c r="VTD29" s="52"/>
      <c r="VTE29" s="52"/>
      <c r="VTF29" s="52"/>
      <c r="VTG29" s="52"/>
      <c r="VTH29" s="52"/>
      <c r="VTI29" s="52"/>
      <c r="VTJ29" s="52"/>
      <c r="VTK29" s="52"/>
      <c r="VTL29" s="52"/>
      <c r="VTM29" s="52"/>
      <c r="VTN29" s="52"/>
      <c r="VTO29" s="52"/>
      <c r="VTP29" s="52"/>
      <c r="VTQ29" s="52"/>
      <c r="VTR29" s="52"/>
      <c r="VTS29" s="52"/>
      <c r="VTT29" s="52"/>
      <c r="VTU29" s="52"/>
      <c r="VTV29" s="52"/>
      <c r="VTW29" s="52"/>
      <c r="VTX29" s="52"/>
      <c r="VTY29" s="52"/>
      <c r="VTZ29" s="52"/>
      <c r="VUA29" s="52"/>
      <c r="VUB29" s="52"/>
      <c r="VUC29" s="52"/>
      <c r="VUD29" s="52"/>
      <c r="VUE29" s="52"/>
      <c r="VUF29" s="52"/>
      <c r="VUG29" s="52"/>
      <c r="VUH29" s="52"/>
      <c r="VUI29" s="52"/>
      <c r="VUJ29" s="52"/>
      <c r="VUK29" s="52"/>
      <c r="VUL29" s="52"/>
      <c r="VUM29" s="52"/>
      <c r="VUN29" s="52"/>
      <c r="VUO29" s="52"/>
      <c r="VUP29" s="52"/>
      <c r="VUQ29" s="52"/>
      <c r="VUR29" s="52"/>
      <c r="VUS29" s="52"/>
      <c r="VUT29" s="52"/>
      <c r="VUU29" s="52"/>
      <c r="VUV29" s="52"/>
      <c r="VUW29" s="52"/>
      <c r="VUX29" s="52"/>
      <c r="VUY29" s="52"/>
      <c r="VUZ29" s="52"/>
      <c r="VVA29" s="52"/>
      <c r="VVB29" s="52"/>
      <c r="VVC29" s="52"/>
      <c r="VVD29" s="52"/>
      <c r="VVE29" s="52"/>
      <c r="VVF29" s="52"/>
      <c r="VVG29" s="52"/>
      <c r="VVH29" s="52"/>
      <c r="VVI29" s="52"/>
      <c r="VVJ29" s="52"/>
      <c r="VVK29" s="52"/>
      <c r="VVL29" s="52"/>
      <c r="VVM29" s="52"/>
      <c r="VVN29" s="52"/>
      <c r="VVO29" s="52"/>
      <c r="VVP29" s="52"/>
      <c r="VVQ29" s="52"/>
      <c r="VVR29" s="52"/>
      <c r="VVS29" s="52"/>
      <c r="VVT29" s="52"/>
      <c r="VVU29" s="52"/>
      <c r="VVV29" s="52"/>
      <c r="VVW29" s="52"/>
      <c r="VVX29" s="52"/>
      <c r="VVY29" s="52"/>
      <c r="VVZ29" s="52"/>
      <c r="VWA29" s="52"/>
      <c r="VWB29" s="52"/>
      <c r="VWC29" s="52"/>
      <c r="VWD29" s="52"/>
      <c r="VWE29" s="52"/>
      <c r="VWF29" s="52"/>
      <c r="VWG29" s="52"/>
      <c r="VWH29" s="52"/>
      <c r="VWI29" s="52"/>
      <c r="VWJ29" s="52"/>
      <c r="VWK29" s="52"/>
      <c r="VWL29" s="52"/>
      <c r="VWM29" s="52"/>
      <c r="VWN29" s="52"/>
      <c r="VWO29" s="52"/>
      <c r="VWP29" s="52"/>
      <c r="VWQ29" s="52"/>
      <c r="VWR29" s="52"/>
      <c r="VWS29" s="52"/>
      <c r="VWT29" s="52"/>
      <c r="VWU29" s="52"/>
      <c r="VWV29" s="52"/>
      <c r="VWW29" s="52"/>
      <c r="VWX29" s="52"/>
      <c r="VWY29" s="52"/>
      <c r="VWZ29" s="52"/>
      <c r="VXA29" s="52"/>
      <c r="VXB29" s="52"/>
      <c r="VXC29" s="52"/>
      <c r="VXD29" s="52"/>
      <c r="VXE29" s="52"/>
      <c r="VXF29" s="52"/>
      <c r="VXG29" s="52"/>
      <c r="VXH29" s="52"/>
      <c r="VXI29" s="52"/>
      <c r="VXJ29" s="52"/>
      <c r="VXK29" s="52"/>
      <c r="VXL29" s="52"/>
      <c r="VXM29" s="52"/>
      <c r="VXN29" s="52"/>
      <c r="VXO29" s="52"/>
      <c r="VXP29" s="52"/>
      <c r="VXQ29" s="52"/>
      <c r="VXR29" s="52"/>
      <c r="VXS29" s="52"/>
      <c r="VXT29" s="52"/>
      <c r="VXU29" s="52"/>
      <c r="VXV29" s="52"/>
      <c r="VXW29" s="52"/>
      <c r="VXX29" s="52"/>
      <c r="VXY29" s="52"/>
      <c r="VXZ29" s="52"/>
      <c r="VYA29" s="52"/>
      <c r="VYB29" s="52"/>
      <c r="VYC29" s="52"/>
      <c r="VYD29" s="52"/>
      <c r="VYE29" s="52"/>
      <c r="VYF29" s="52"/>
      <c r="VYG29" s="52"/>
      <c r="VYH29" s="52"/>
      <c r="VYI29" s="52"/>
      <c r="VYJ29" s="52"/>
      <c r="VYK29" s="52"/>
      <c r="VYL29" s="52"/>
      <c r="VYM29" s="52"/>
      <c r="VYN29" s="52"/>
      <c r="VYO29" s="52"/>
      <c r="VYP29" s="52"/>
      <c r="VYQ29" s="52"/>
      <c r="VYR29" s="52"/>
      <c r="VYS29" s="52"/>
      <c r="VYT29" s="52"/>
      <c r="VYU29" s="52"/>
      <c r="VYV29" s="52"/>
      <c r="VYW29" s="52"/>
      <c r="VYX29" s="52"/>
      <c r="VYY29" s="52"/>
      <c r="VYZ29" s="52"/>
      <c r="VZA29" s="52"/>
      <c r="VZB29" s="52"/>
      <c r="VZC29" s="52"/>
      <c r="VZD29" s="52"/>
      <c r="VZE29" s="52"/>
      <c r="VZF29" s="52"/>
      <c r="VZG29" s="52"/>
      <c r="VZH29" s="52"/>
      <c r="VZI29" s="52"/>
      <c r="VZJ29" s="52"/>
      <c r="VZK29" s="52"/>
      <c r="VZL29" s="52"/>
      <c r="VZM29" s="52"/>
      <c r="VZN29" s="52"/>
      <c r="VZO29" s="52"/>
      <c r="VZP29" s="52"/>
      <c r="VZQ29" s="52"/>
      <c r="VZR29" s="52"/>
      <c r="VZS29" s="52"/>
      <c r="VZT29" s="52"/>
      <c r="VZU29" s="52"/>
      <c r="VZV29" s="52"/>
      <c r="VZW29" s="52"/>
      <c r="VZX29" s="52"/>
      <c r="VZY29" s="52"/>
      <c r="VZZ29" s="52"/>
      <c r="WAA29" s="52"/>
      <c r="WAB29" s="52"/>
      <c r="WAC29" s="52"/>
      <c r="WAD29" s="52"/>
      <c r="WAE29" s="52"/>
      <c r="WAF29" s="52"/>
      <c r="WAG29" s="52"/>
      <c r="WAH29" s="52"/>
      <c r="WAI29" s="52"/>
      <c r="WAJ29" s="52"/>
      <c r="WAK29" s="52"/>
      <c r="WAL29" s="52"/>
      <c r="WAM29" s="52"/>
      <c r="WAN29" s="52"/>
      <c r="WAO29" s="52"/>
      <c r="WAP29" s="52"/>
      <c r="WAQ29" s="52"/>
      <c r="WAR29" s="52"/>
      <c r="WAS29" s="52"/>
      <c r="WAT29" s="52"/>
      <c r="WAU29" s="52"/>
      <c r="WAV29" s="52"/>
      <c r="WAW29" s="52"/>
      <c r="WAX29" s="52"/>
      <c r="WAY29" s="52"/>
      <c r="WAZ29" s="52"/>
      <c r="WBA29" s="52"/>
      <c r="WBB29" s="52"/>
      <c r="WBC29" s="52"/>
      <c r="WBD29" s="52"/>
      <c r="WBE29" s="52"/>
      <c r="WBF29" s="52"/>
      <c r="WBG29" s="52"/>
      <c r="WBH29" s="52"/>
      <c r="WBI29" s="52"/>
      <c r="WBJ29" s="52"/>
      <c r="WBK29" s="52"/>
      <c r="WBL29" s="52"/>
      <c r="WBM29" s="52"/>
      <c r="WBN29" s="52"/>
      <c r="WBO29" s="52"/>
      <c r="WBP29" s="52"/>
      <c r="WBQ29" s="52"/>
      <c r="WBR29" s="52"/>
      <c r="WBS29" s="52"/>
      <c r="WBT29" s="52"/>
      <c r="WBU29" s="52"/>
      <c r="WBV29" s="52"/>
      <c r="WBW29" s="52"/>
      <c r="WBX29" s="52"/>
      <c r="WBY29" s="52"/>
      <c r="WBZ29" s="52"/>
      <c r="WCA29" s="52"/>
      <c r="WCB29" s="52"/>
      <c r="WCC29" s="52"/>
      <c r="WCD29" s="52"/>
      <c r="WCE29" s="52"/>
      <c r="WCF29" s="52"/>
      <c r="WCG29" s="52"/>
      <c r="WCH29" s="52"/>
      <c r="WCI29" s="52"/>
      <c r="WCJ29" s="52"/>
      <c r="WCK29" s="52"/>
      <c r="WCL29" s="52"/>
      <c r="WCM29" s="52"/>
      <c r="WCN29" s="52"/>
      <c r="WCO29" s="52"/>
      <c r="WCP29" s="52"/>
      <c r="WCQ29" s="52"/>
      <c r="WCR29" s="52"/>
      <c r="WCS29" s="52"/>
      <c r="WCT29" s="52"/>
      <c r="WCU29" s="52"/>
      <c r="WCV29" s="52"/>
      <c r="WCW29" s="52"/>
      <c r="WCX29" s="52"/>
      <c r="WCY29" s="52"/>
      <c r="WCZ29" s="52"/>
      <c r="WDA29" s="52"/>
      <c r="WDB29" s="52"/>
      <c r="WDC29" s="52"/>
      <c r="WDD29" s="52"/>
      <c r="WDE29" s="52"/>
      <c r="WDF29" s="52"/>
      <c r="WDG29" s="52"/>
      <c r="WDH29" s="52"/>
      <c r="WDI29" s="52"/>
      <c r="WDJ29" s="52"/>
      <c r="WDK29" s="52"/>
      <c r="WDL29" s="52"/>
      <c r="WDM29" s="52"/>
      <c r="WDN29" s="52"/>
      <c r="WDO29" s="52"/>
      <c r="WDP29" s="52"/>
      <c r="WDQ29" s="52"/>
      <c r="WDR29" s="52"/>
      <c r="WDS29" s="52"/>
      <c r="WDT29" s="52"/>
      <c r="WDU29" s="52"/>
      <c r="WDV29" s="52"/>
      <c r="WDW29" s="52"/>
      <c r="WDX29" s="52"/>
      <c r="WDY29" s="52"/>
      <c r="WDZ29" s="52"/>
      <c r="WEA29" s="52"/>
      <c r="WEB29" s="52"/>
      <c r="WEC29" s="52"/>
      <c r="WED29" s="52"/>
      <c r="WEE29" s="52"/>
      <c r="WEF29" s="52"/>
      <c r="WEG29" s="52"/>
      <c r="WEH29" s="52"/>
      <c r="WEI29" s="52"/>
      <c r="WEJ29" s="52"/>
      <c r="WEK29" s="52"/>
      <c r="WEL29" s="52"/>
      <c r="WEM29" s="52"/>
      <c r="WEN29" s="52"/>
      <c r="WEO29" s="52"/>
      <c r="WEP29" s="52"/>
      <c r="WEQ29" s="52"/>
      <c r="WER29" s="52"/>
      <c r="WES29" s="52"/>
      <c r="WET29" s="52"/>
      <c r="WEU29" s="52"/>
      <c r="WEV29" s="52"/>
      <c r="WEW29" s="52"/>
      <c r="WEX29" s="52"/>
      <c r="WEY29" s="52"/>
      <c r="WEZ29" s="52"/>
      <c r="WFA29" s="52"/>
      <c r="WFB29" s="52"/>
      <c r="WFC29" s="52"/>
      <c r="WFD29" s="52"/>
      <c r="WFE29" s="52"/>
      <c r="WFF29" s="52"/>
      <c r="WFG29" s="52"/>
      <c r="WFH29" s="52"/>
      <c r="WFI29" s="52"/>
      <c r="WFJ29" s="52"/>
      <c r="WFK29" s="52"/>
      <c r="WFL29" s="52"/>
      <c r="WFM29" s="52"/>
      <c r="WFN29" s="52"/>
      <c r="WFO29" s="52"/>
      <c r="WFP29" s="52"/>
      <c r="WFQ29" s="52"/>
      <c r="WFR29" s="52"/>
      <c r="WFS29" s="52"/>
      <c r="WFT29" s="52"/>
      <c r="WFU29" s="52"/>
      <c r="WFV29" s="52"/>
      <c r="WFW29" s="52"/>
      <c r="WFX29" s="52"/>
      <c r="WFY29" s="52"/>
      <c r="WFZ29" s="52"/>
      <c r="WGA29" s="52"/>
      <c r="WGB29" s="52"/>
      <c r="WGC29" s="52"/>
      <c r="WGD29" s="52"/>
      <c r="WGE29" s="52"/>
      <c r="WGF29" s="52"/>
      <c r="WGG29" s="52"/>
      <c r="WGH29" s="52"/>
      <c r="WGI29" s="52"/>
      <c r="WGJ29" s="52"/>
      <c r="WGK29" s="52"/>
      <c r="WGL29" s="52"/>
      <c r="WGM29" s="52"/>
      <c r="WGN29" s="52"/>
      <c r="WGO29" s="52"/>
      <c r="WGP29" s="52"/>
      <c r="WGQ29" s="52"/>
      <c r="WGR29" s="52"/>
      <c r="WGS29" s="52"/>
      <c r="WGT29" s="52"/>
      <c r="WGU29" s="52"/>
      <c r="WGV29" s="52"/>
      <c r="WGW29" s="52"/>
      <c r="WGX29" s="52"/>
      <c r="WGY29" s="52"/>
      <c r="WGZ29" s="52"/>
      <c r="WHA29" s="52"/>
      <c r="WHB29" s="52"/>
      <c r="WHC29" s="52"/>
      <c r="WHD29" s="52"/>
      <c r="WHE29" s="52"/>
      <c r="WHF29" s="52"/>
      <c r="WHG29" s="52"/>
      <c r="WHH29" s="52"/>
      <c r="WHI29" s="52"/>
      <c r="WHJ29" s="52"/>
      <c r="WHK29" s="52"/>
      <c r="WHL29" s="52"/>
      <c r="WHM29" s="52"/>
      <c r="WHN29" s="52"/>
      <c r="WHO29" s="52"/>
      <c r="WHP29" s="52"/>
      <c r="WHQ29" s="52"/>
      <c r="WHR29" s="52"/>
      <c r="WHS29" s="52"/>
      <c r="WHT29" s="52"/>
      <c r="WHU29" s="52"/>
      <c r="WHV29" s="52"/>
      <c r="WHW29" s="52"/>
      <c r="WHX29" s="52"/>
      <c r="WHY29" s="52"/>
      <c r="WHZ29" s="52"/>
      <c r="WIA29" s="52"/>
      <c r="WIB29" s="52"/>
      <c r="WIC29" s="52"/>
      <c r="WID29" s="52"/>
      <c r="WIE29" s="52"/>
      <c r="WIF29" s="52"/>
      <c r="WIG29" s="52"/>
      <c r="WIH29" s="52"/>
      <c r="WII29" s="52"/>
      <c r="WIJ29" s="52"/>
      <c r="WIK29" s="52"/>
      <c r="WIL29" s="52"/>
      <c r="WIM29" s="52"/>
      <c r="WIN29" s="52"/>
      <c r="WIO29" s="52"/>
      <c r="WIP29" s="52"/>
      <c r="WIQ29" s="52"/>
      <c r="WIR29" s="52"/>
      <c r="WIS29" s="52"/>
      <c r="WIT29" s="52"/>
      <c r="WIU29" s="52"/>
      <c r="WIV29" s="52"/>
      <c r="WIW29" s="52"/>
      <c r="WIX29" s="52"/>
      <c r="WIY29" s="52"/>
      <c r="WIZ29" s="52"/>
      <c r="WJA29" s="52"/>
      <c r="WJB29" s="52"/>
      <c r="WJC29" s="52"/>
      <c r="WJD29" s="52"/>
      <c r="WJE29" s="52"/>
      <c r="WJF29" s="52"/>
      <c r="WJG29" s="52"/>
      <c r="WJH29" s="52"/>
      <c r="WJI29" s="52"/>
      <c r="WJJ29" s="52"/>
      <c r="WJK29" s="52"/>
      <c r="WJL29" s="52"/>
      <c r="WJM29" s="52"/>
      <c r="WJN29" s="52"/>
      <c r="WJO29" s="52"/>
      <c r="WJP29" s="52"/>
      <c r="WJQ29" s="52"/>
      <c r="WJR29" s="52"/>
      <c r="WJS29" s="52"/>
      <c r="WJT29" s="52"/>
      <c r="WJU29" s="52"/>
      <c r="WJV29" s="52"/>
      <c r="WJW29" s="52"/>
      <c r="WJX29" s="52"/>
      <c r="WJY29" s="52"/>
      <c r="WJZ29" s="52"/>
      <c r="WKA29" s="52"/>
      <c r="WKB29" s="52"/>
      <c r="WKC29" s="52"/>
      <c r="WKD29" s="52"/>
      <c r="WKE29" s="52"/>
      <c r="WKF29" s="52"/>
      <c r="WKG29" s="52"/>
      <c r="WKH29" s="52"/>
      <c r="WKI29" s="52"/>
      <c r="WKJ29" s="52"/>
      <c r="WKK29" s="52"/>
      <c r="WKL29" s="52"/>
      <c r="WKM29" s="52"/>
      <c r="WKN29" s="52"/>
      <c r="WKO29" s="52"/>
      <c r="WKP29" s="52"/>
      <c r="WKQ29" s="52"/>
      <c r="WKR29" s="52"/>
      <c r="WKS29" s="52"/>
      <c r="WKT29" s="52"/>
      <c r="WKU29" s="52"/>
      <c r="WKV29" s="52"/>
      <c r="WKW29" s="52"/>
      <c r="WKX29" s="52"/>
      <c r="WKY29" s="52"/>
      <c r="WKZ29" s="52"/>
      <c r="WLA29" s="52"/>
      <c r="WLB29" s="52"/>
      <c r="WLC29" s="52"/>
      <c r="WLD29" s="52"/>
      <c r="WLE29" s="52"/>
      <c r="WLF29" s="52"/>
      <c r="WLG29" s="52"/>
      <c r="WLH29" s="52"/>
      <c r="WLI29" s="52"/>
      <c r="WLJ29" s="52"/>
      <c r="WLK29" s="52"/>
      <c r="WLL29" s="52"/>
      <c r="WLM29" s="52"/>
      <c r="WLN29" s="52"/>
      <c r="WLO29" s="52"/>
      <c r="WLP29" s="52"/>
      <c r="WLQ29" s="52"/>
      <c r="WLR29" s="52"/>
      <c r="WLS29" s="52"/>
      <c r="WLT29" s="52"/>
      <c r="WLU29" s="52"/>
      <c r="WLV29" s="52"/>
      <c r="WLW29" s="52"/>
      <c r="WLX29" s="52"/>
      <c r="WLY29" s="52"/>
      <c r="WLZ29" s="52"/>
      <c r="WMA29" s="52"/>
      <c r="WMB29" s="52"/>
      <c r="WMC29" s="52"/>
      <c r="WMD29" s="52"/>
      <c r="WME29" s="52"/>
      <c r="WMF29" s="52"/>
      <c r="WMG29" s="52"/>
      <c r="WMH29" s="52"/>
      <c r="WMI29" s="52"/>
      <c r="WMJ29" s="52"/>
      <c r="WMK29" s="52"/>
      <c r="WML29" s="52"/>
      <c r="WMM29" s="52"/>
      <c r="WMN29" s="52"/>
      <c r="WMO29" s="52"/>
      <c r="WMP29" s="52"/>
      <c r="WMQ29" s="52"/>
      <c r="WMR29" s="52"/>
      <c r="WMS29" s="52"/>
      <c r="WMT29" s="52"/>
      <c r="WMU29" s="52"/>
      <c r="WMV29" s="52"/>
      <c r="WMW29" s="52"/>
      <c r="WMX29" s="52"/>
      <c r="WMY29" s="52"/>
      <c r="WMZ29" s="52"/>
      <c r="WNA29" s="52"/>
      <c r="WNB29" s="52"/>
      <c r="WNC29" s="52"/>
      <c r="WND29" s="52"/>
      <c r="WNE29" s="52"/>
      <c r="WNF29" s="52"/>
      <c r="WNG29" s="52"/>
      <c r="WNH29" s="52"/>
      <c r="WNI29" s="52"/>
      <c r="WNJ29" s="52"/>
      <c r="WNK29" s="52"/>
      <c r="WNL29" s="52"/>
      <c r="WNM29" s="52"/>
      <c r="WNN29" s="52"/>
      <c r="WNO29" s="52"/>
      <c r="WNP29" s="52"/>
      <c r="WNQ29" s="52"/>
      <c r="WNR29" s="52"/>
      <c r="WNS29" s="52"/>
      <c r="WNT29" s="52"/>
      <c r="WNU29" s="52"/>
      <c r="WNV29" s="52"/>
      <c r="WNW29" s="52"/>
      <c r="WNX29" s="52"/>
      <c r="WNY29" s="52"/>
      <c r="WNZ29" s="52"/>
      <c r="WOA29" s="52"/>
      <c r="WOB29" s="52"/>
      <c r="WOC29" s="52"/>
      <c r="WOD29" s="52"/>
      <c r="WOE29" s="52"/>
      <c r="WOF29" s="52"/>
      <c r="WOG29" s="52"/>
      <c r="WOH29" s="52"/>
      <c r="WOI29" s="52"/>
      <c r="WOJ29" s="52"/>
      <c r="WOK29" s="52"/>
      <c r="WOL29" s="52"/>
      <c r="WOM29" s="52"/>
      <c r="WON29" s="52"/>
      <c r="WOO29" s="52"/>
      <c r="WOP29" s="52"/>
      <c r="WOQ29" s="52"/>
      <c r="WOR29" s="52"/>
      <c r="WOS29" s="52"/>
      <c r="WOT29" s="52"/>
      <c r="WOU29" s="52"/>
      <c r="WOV29" s="52"/>
      <c r="WOW29" s="52"/>
      <c r="WOX29" s="52"/>
      <c r="WOY29" s="52"/>
      <c r="WOZ29" s="52"/>
      <c r="WPA29" s="52"/>
      <c r="WPB29" s="52"/>
      <c r="WPC29" s="52"/>
      <c r="WPD29" s="52"/>
      <c r="WPE29" s="52"/>
      <c r="WPF29" s="52"/>
      <c r="WPG29" s="52"/>
      <c r="WPH29" s="52"/>
      <c r="WPI29" s="52"/>
      <c r="WPJ29" s="52"/>
      <c r="WPK29" s="52"/>
      <c r="WPL29" s="52"/>
      <c r="WPM29" s="52"/>
      <c r="WPN29" s="52"/>
      <c r="WPO29" s="52"/>
      <c r="WPP29" s="52"/>
      <c r="WPQ29" s="52"/>
      <c r="WPR29" s="52"/>
      <c r="WPS29" s="52"/>
      <c r="WPT29" s="52"/>
      <c r="WPU29" s="52"/>
      <c r="WPV29" s="52"/>
      <c r="WPW29" s="52"/>
      <c r="WPX29" s="52"/>
      <c r="WPY29" s="52"/>
      <c r="WPZ29" s="52"/>
      <c r="WQA29" s="52"/>
      <c r="WQB29" s="52"/>
      <c r="WQC29" s="52"/>
      <c r="WQD29" s="52"/>
      <c r="WQE29" s="52"/>
      <c r="WQF29" s="52"/>
      <c r="WQG29" s="52"/>
      <c r="WQH29" s="52"/>
      <c r="WQI29" s="52"/>
      <c r="WQJ29" s="52"/>
      <c r="WQK29" s="52"/>
      <c r="WQL29" s="52"/>
      <c r="WQM29" s="52"/>
      <c r="WQN29" s="52"/>
      <c r="WQO29" s="52"/>
      <c r="WQP29" s="52"/>
      <c r="WQQ29" s="52"/>
      <c r="WQR29" s="52"/>
      <c r="WQS29" s="52"/>
      <c r="WQT29" s="52"/>
      <c r="WQU29" s="52"/>
      <c r="WQV29" s="52"/>
      <c r="WQW29" s="52"/>
      <c r="WQX29" s="52"/>
      <c r="WQY29" s="52"/>
      <c r="WQZ29" s="52"/>
      <c r="WRA29" s="52"/>
      <c r="WRB29" s="52"/>
      <c r="WRC29" s="52"/>
      <c r="WRD29" s="52"/>
      <c r="WRE29" s="52"/>
      <c r="WRF29" s="52"/>
      <c r="WRG29" s="52"/>
      <c r="WRH29" s="52"/>
      <c r="WRI29" s="52"/>
      <c r="WRJ29" s="52"/>
      <c r="WRK29" s="52"/>
      <c r="WRL29" s="52"/>
      <c r="WRM29" s="52"/>
      <c r="WRN29" s="52"/>
      <c r="WRO29" s="52"/>
      <c r="WRP29" s="52"/>
      <c r="WRQ29" s="52"/>
      <c r="WRR29" s="52"/>
      <c r="WRS29" s="52"/>
      <c r="WRT29" s="52"/>
      <c r="WRU29" s="52"/>
      <c r="WRV29" s="52"/>
      <c r="WRW29" s="52"/>
      <c r="WRX29" s="52"/>
      <c r="WRY29" s="52"/>
      <c r="WRZ29" s="52"/>
      <c r="WSA29" s="52"/>
      <c r="WSB29" s="52"/>
      <c r="WSC29" s="52"/>
      <c r="WSD29" s="52"/>
      <c r="WSE29" s="52"/>
      <c r="WSF29" s="52"/>
      <c r="WSG29" s="52"/>
      <c r="WSH29" s="52"/>
      <c r="WSI29" s="52"/>
      <c r="WSJ29" s="52"/>
      <c r="WSK29" s="52"/>
      <c r="WSL29" s="52"/>
      <c r="WSM29" s="52"/>
      <c r="WSN29" s="52"/>
      <c r="WSO29" s="52"/>
      <c r="WSP29" s="52"/>
      <c r="WSQ29" s="52"/>
      <c r="WSR29" s="52"/>
      <c r="WSS29" s="52"/>
      <c r="WST29" s="52"/>
      <c r="WSU29" s="52"/>
      <c r="WSV29" s="52"/>
      <c r="WSW29" s="52"/>
      <c r="WSX29" s="52"/>
      <c r="WSY29" s="52"/>
      <c r="WSZ29" s="52"/>
      <c r="WTA29" s="52"/>
      <c r="WTB29" s="52"/>
      <c r="WTC29" s="52"/>
      <c r="WTD29" s="52"/>
      <c r="WTE29" s="52"/>
      <c r="WTF29" s="52"/>
      <c r="WTG29" s="52"/>
      <c r="WTH29" s="52"/>
      <c r="WTI29" s="52"/>
      <c r="WTJ29" s="52"/>
      <c r="WTK29" s="52"/>
      <c r="WTL29" s="52"/>
      <c r="WTM29" s="52"/>
      <c r="WTN29" s="52"/>
      <c r="WTO29" s="52"/>
      <c r="WTP29" s="52"/>
      <c r="WTQ29" s="52"/>
      <c r="WTR29" s="52"/>
      <c r="WTS29" s="52"/>
      <c r="WTT29" s="52"/>
      <c r="WTU29" s="52"/>
      <c r="WTV29" s="52"/>
      <c r="WTW29" s="52"/>
      <c r="WTX29" s="52"/>
      <c r="WTY29" s="52"/>
      <c r="WTZ29" s="52"/>
      <c r="WUA29" s="52"/>
      <c r="WUB29" s="52"/>
      <c r="WUC29" s="52"/>
      <c r="WUD29" s="52"/>
      <c r="WUE29" s="52"/>
      <c r="WUF29" s="52"/>
      <c r="WUG29" s="52"/>
      <c r="WUH29" s="52"/>
      <c r="WUI29" s="52"/>
      <c r="WUJ29" s="52"/>
      <c r="WUK29" s="52"/>
      <c r="WUL29" s="52"/>
      <c r="WUM29" s="52"/>
      <c r="WUN29" s="52"/>
      <c r="WUO29" s="52"/>
      <c r="WUP29" s="52"/>
      <c r="WUQ29" s="52"/>
      <c r="WUR29" s="52"/>
      <c r="WUS29" s="52"/>
      <c r="WUT29" s="52"/>
      <c r="WUU29" s="52"/>
      <c r="WUV29" s="52"/>
      <c r="WUW29" s="52"/>
      <c r="WUX29" s="52"/>
      <c r="WUY29" s="52"/>
      <c r="WUZ29" s="52"/>
      <c r="WVA29" s="52"/>
      <c r="WVB29" s="52"/>
      <c r="WVC29" s="52"/>
      <c r="WVD29" s="52"/>
      <c r="WVE29" s="52"/>
      <c r="WVF29" s="52"/>
      <c r="WVG29" s="52"/>
      <c r="WVH29" s="52"/>
      <c r="WVI29" s="52"/>
      <c r="WVJ29" s="52"/>
      <c r="WVK29" s="52"/>
      <c r="WVL29" s="52"/>
      <c r="WVM29" s="52"/>
      <c r="WVN29" s="52"/>
      <c r="WVO29" s="52"/>
      <c r="WVP29" s="52"/>
      <c r="WVQ29" s="52"/>
      <c r="WVR29" s="52"/>
      <c r="WVS29" s="52"/>
      <c r="WVT29" s="52"/>
      <c r="WVU29" s="52"/>
      <c r="WVV29" s="52"/>
      <c r="WVW29" s="52"/>
      <c r="WVX29" s="52"/>
      <c r="WVY29" s="52"/>
      <c r="WVZ29" s="52"/>
      <c r="WWA29" s="52"/>
      <c r="WWB29" s="52"/>
      <c r="WWC29" s="52"/>
      <c r="WWD29" s="52"/>
      <c r="WWE29" s="52"/>
      <c r="WWF29" s="52"/>
      <c r="WWG29" s="52"/>
      <c r="WWH29" s="52"/>
      <c r="WWI29" s="52"/>
      <c r="WWJ29" s="52"/>
      <c r="WWK29" s="52"/>
      <c r="WWL29" s="52"/>
      <c r="WWM29" s="52"/>
      <c r="WWN29" s="52"/>
      <c r="WWO29" s="52"/>
      <c r="WWP29" s="52"/>
      <c r="WWQ29" s="52"/>
      <c r="WWR29" s="52"/>
      <c r="WWS29" s="52"/>
      <c r="WWT29" s="52"/>
      <c r="WWU29" s="52"/>
      <c r="WWV29" s="52"/>
      <c r="WWW29" s="52"/>
      <c r="WWX29" s="52"/>
      <c r="WWY29" s="52"/>
      <c r="WWZ29" s="52"/>
      <c r="WXA29" s="52"/>
      <c r="WXB29" s="52"/>
      <c r="WXC29" s="52"/>
      <c r="WXD29" s="52"/>
      <c r="WXE29" s="52"/>
      <c r="WXF29" s="52"/>
      <c r="WXG29" s="52"/>
      <c r="WXH29" s="52"/>
      <c r="WXI29" s="52"/>
      <c r="WXJ29" s="52"/>
      <c r="WXK29" s="52"/>
      <c r="WXL29" s="52"/>
      <c r="WXM29" s="52"/>
      <c r="WXN29" s="52"/>
      <c r="WXO29" s="52"/>
      <c r="WXP29" s="52"/>
      <c r="WXQ29" s="52"/>
      <c r="WXR29" s="52"/>
      <c r="WXS29" s="52"/>
      <c r="WXT29" s="52"/>
      <c r="WXU29" s="52"/>
      <c r="WXV29" s="52"/>
      <c r="WXW29" s="52"/>
      <c r="WXX29" s="52"/>
      <c r="WXY29" s="52"/>
      <c r="WXZ29" s="52"/>
      <c r="WYA29" s="52"/>
      <c r="WYB29" s="52"/>
      <c r="WYC29" s="52"/>
      <c r="WYD29" s="52"/>
      <c r="WYE29" s="52"/>
      <c r="WYF29" s="52"/>
      <c r="WYG29" s="52"/>
      <c r="WYH29" s="52"/>
      <c r="WYI29" s="52"/>
      <c r="WYJ29" s="52"/>
      <c r="WYK29" s="52"/>
      <c r="WYL29" s="52"/>
      <c r="WYM29" s="52"/>
      <c r="WYN29" s="52"/>
      <c r="WYO29" s="52"/>
      <c r="WYP29" s="52"/>
      <c r="WYQ29" s="52"/>
      <c r="WYR29" s="52"/>
      <c r="WYS29" s="52"/>
      <c r="WYT29" s="52"/>
      <c r="WYU29" s="52"/>
      <c r="WYV29" s="52"/>
      <c r="WYW29" s="52"/>
      <c r="WYX29" s="52"/>
      <c r="WYY29" s="52"/>
      <c r="WYZ29" s="52"/>
      <c r="WZA29" s="52"/>
      <c r="WZB29" s="52"/>
      <c r="WZC29" s="52"/>
      <c r="WZD29" s="52"/>
      <c r="WZE29" s="52"/>
      <c r="WZF29" s="52"/>
      <c r="WZG29" s="52"/>
      <c r="WZH29" s="52"/>
      <c r="WZI29" s="52"/>
      <c r="WZJ29" s="52"/>
      <c r="WZK29" s="52"/>
      <c r="WZL29" s="52"/>
      <c r="WZM29" s="52"/>
      <c r="WZN29" s="52"/>
      <c r="WZO29" s="52"/>
      <c r="WZP29" s="52"/>
      <c r="WZQ29" s="52"/>
      <c r="WZR29" s="52"/>
      <c r="WZS29" s="52"/>
      <c r="WZT29" s="52"/>
      <c r="WZU29" s="52"/>
      <c r="WZV29" s="52"/>
      <c r="WZW29" s="52"/>
      <c r="WZX29" s="52"/>
      <c r="WZY29" s="52"/>
      <c r="WZZ29" s="52"/>
      <c r="XAA29" s="52"/>
      <c r="XAB29" s="52"/>
      <c r="XAC29" s="52"/>
      <c r="XAD29" s="52"/>
      <c r="XAE29" s="52"/>
      <c r="XAF29" s="52"/>
      <c r="XAG29" s="52"/>
      <c r="XAH29" s="52"/>
      <c r="XAI29" s="52"/>
      <c r="XAJ29" s="52"/>
      <c r="XAK29" s="52"/>
      <c r="XAL29" s="52"/>
      <c r="XAM29" s="52"/>
      <c r="XAN29" s="52"/>
      <c r="XAO29" s="52"/>
      <c r="XAP29" s="52"/>
      <c r="XAQ29" s="52"/>
      <c r="XAR29" s="52"/>
      <c r="XAS29" s="52"/>
      <c r="XAT29" s="52"/>
      <c r="XAU29" s="52"/>
      <c r="XAV29" s="52"/>
      <c r="XAW29" s="52"/>
      <c r="XAX29" s="52"/>
      <c r="XAY29" s="52"/>
      <c r="XAZ29" s="52"/>
      <c r="XBA29" s="52"/>
      <c r="XBB29" s="52"/>
      <c r="XBC29" s="52"/>
      <c r="XBD29" s="52"/>
      <c r="XBE29" s="52"/>
      <c r="XBF29" s="52"/>
      <c r="XBG29" s="52"/>
      <c r="XBH29" s="52"/>
      <c r="XBI29" s="52"/>
      <c r="XBJ29" s="52"/>
      <c r="XBK29" s="52"/>
      <c r="XBL29" s="52"/>
      <c r="XBM29" s="52"/>
      <c r="XBN29" s="52"/>
      <c r="XBO29" s="52"/>
      <c r="XBP29" s="52"/>
      <c r="XBQ29" s="52"/>
      <c r="XBR29" s="52"/>
      <c r="XBS29" s="52"/>
      <c r="XBT29" s="52"/>
      <c r="XBU29" s="52"/>
      <c r="XBV29" s="52"/>
      <c r="XBW29" s="52"/>
      <c r="XBX29" s="52"/>
      <c r="XBY29" s="52"/>
      <c r="XBZ29" s="52"/>
      <c r="XCA29" s="52"/>
      <c r="XCB29" s="52"/>
      <c r="XCC29" s="52"/>
      <c r="XCD29" s="52"/>
      <c r="XCE29" s="52"/>
      <c r="XCF29" s="52"/>
      <c r="XCG29" s="52"/>
      <c r="XCH29" s="52"/>
      <c r="XCI29" s="52"/>
      <c r="XCJ29" s="52"/>
      <c r="XCK29" s="52"/>
      <c r="XCL29" s="52"/>
      <c r="XCM29" s="52"/>
      <c r="XCN29" s="52"/>
      <c r="XCO29" s="52"/>
      <c r="XCP29" s="52"/>
      <c r="XCQ29" s="52"/>
      <c r="XCR29" s="52"/>
      <c r="XCS29" s="52"/>
      <c r="XCT29" s="52"/>
      <c r="XCU29" s="52"/>
      <c r="XCV29" s="52"/>
      <c r="XCW29" s="52"/>
      <c r="XCX29" s="52"/>
      <c r="XCY29" s="52"/>
      <c r="XCZ29" s="52"/>
      <c r="XDA29" s="52"/>
      <c r="XDB29" s="52"/>
      <c r="XDC29" s="52"/>
      <c r="XDD29" s="52"/>
      <c r="XDE29" s="52"/>
      <c r="XDF29" s="52"/>
      <c r="XDG29" s="52"/>
      <c r="XDH29" s="52"/>
      <c r="XDI29" s="52"/>
      <c r="XDJ29" s="52"/>
      <c r="XDK29" s="52"/>
      <c r="XDL29" s="52"/>
      <c r="XDM29" s="52"/>
      <c r="XDN29" s="52"/>
      <c r="XDO29" s="52"/>
      <c r="XDP29" s="52"/>
      <c r="XDQ29" s="52"/>
      <c r="XDR29" s="52"/>
      <c r="XDS29" s="52"/>
      <c r="XDT29" s="52"/>
      <c r="XDU29" s="52"/>
      <c r="XDV29" s="52"/>
      <c r="XDW29" s="52"/>
      <c r="XDX29" s="52"/>
      <c r="XDY29" s="52"/>
      <c r="XDZ29" s="52"/>
      <c r="XEA29" s="52"/>
      <c r="XEB29" s="52"/>
      <c r="XEC29" s="52"/>
      <c r="XED29" s="52"/>
      <c r="XEE29" s="52"/>
      <c r="XEF29" s="52"/>
      <c r="XEG29" s="52"/>
      <c r="XEH29" s="52"/>
      <c r="XEI29" s="52"/>
      <c r="XEJ29" s="52"/>
      <c r="XEK29" s="52"/>
      <c r="XEL29" s="52"/>
      <c r="XEM29" s="52"/>
      <c r="XEN29" s="52"/>
      <c r="XEO29" s="52"/>
      <c r="XEP29" s="52"/>
      <c r="XEQ29" s="52"/>
      <c r="XER29" s="52"/>
      <c r="XES29" s="52"/>
      <c r="XET29" s="52"/>
      <c r="XEU29" s="52"/>
      <c r="XEV29" s="52"/>
      <c r="XEW29" s="52"/>
    </row>
    <row r="30" spans="1:16377" ht="15" customHeight="1">
      <c r="B30" s="81" t="s">
        <v>28</v>
      </c>
      <c r="C30" s="135">
        <v>544913</v>
      </c>
      <c r="D30" s="135">
        <v>535680</v>
      </c>
      <c r="E30" s="135">
        <v>592793</v>
      </c>
      <c r="F30" s="135">
        <v>553691</v>
      </c>
      <c r="G30" s="135">
        <v>620115</v>
      </c>
      <c r="H30" s="135">
        <v>631679</v>
      </c>
      <c r="I30" s="135">
        <v>616996</v>
      </c>
      <c r="J30" s="135">
        <v>658346</v>
      </c>
      <c r="K30" s="135">
        <v>626188</v>
      </c>
      <c r="L30" s="135">
        <v>631055</v>
      </c>
      <c r="M30" s="135">
        <v>610394</v>
      </c>
      <c r="N30" s="135">
        <v>773984</v>
      </c>
      <c r="O30" s="135">
        <v>1215072</v>
      </c>
      <c r="P30" s="135">
        <v>1407996</v>
      </c>
      <c r="Q30" s="133">
        <v>2079892</v>
      </c>
      <c r="R30" s="135">
        <v>2149644</v>
      </c>
      <c r="S30" s="133">
        <v>2144068</v>
      </c>
      <c r="T30" s="133">
        <v>2501770</v>
      </c>
      <c r="U30" s="133">
        <v>2296431</v>
      </c>
      <c r="V30" s="133">
        <v>2143694</v>
      </c>
      <c r="W30" s="89">
        <v>2470232</v>
      </c>
      <c r="X30" s="89">
        <v>2539676.5631800001</v>
      </c>
      <c r="Y30" s="89">
        <v>2409708.6387900002</v>
      </c>
      <c r="Z30" s="89">
        <v>2064717.7750200001</v>
      </c>
      <c r="AA30" s="89">
        <v>1674726.27813</v>
      </c>
      <c r="AB30" s="89">
        <v>1555201.00541</v>
      </c>
      <c r="AC30" s="89">
        <v>1305917.66276</v>
      </c>
      <c r="AD30" s="89">
        <v>1118275.94802915</v>
      </c>
      <c r="AE30" s="89">
        <v>962373.64092695003</v>
      </c>
      <c r="AF30" s="89">
        <v>1397446.7805000001</v>
      </c>
      <c r="AG30" s="89">
        <v>1490783.3767200001</v>
      </c>
      <c r="AH30" s="89">
        <v>1241391.0315028999</v>
      </c>
    </row>
    <row r="31" spans="1:16377" ht="15" customHeight="1">
      <c r="B31" s="81" t="s">
        <v>29</v>
      </c>
      <c r="C31" s="89">
        <f t="shared" ref="C31:E31" si="6">SUM(C32:C33)</f>
        <v>4241296</v>
      </c>
      <c r="D31" s="89">
        <f t="shared" si="6"/>
        <v>4158150</v>
      </c>
      <c r="E31" s="89">
        <f t="shared" si="6"/>
        <v>4094300</v>
      </c>
      <c r="F31" s="89">
        <f t="shared" ref="F31:N31" si="7">SUM(F32:F33)</f>
        <v>3764052</v>
      </c>
      <c r="G31" s="89">
        <f t="shared" si="7"/>
        <v>3814866</v>
      </c>
      <c r="H31" s="89">
        <f t="shared" si="7"/>
        <v>3768386</v>
      </c>
      <c r="I31" s="89">
        <f t="shared" si="7"/>
        <v>3829885</v>
      </c>
      <c r="J31" s="89">
        <f t="shared" si="7"/>
        <v>3751427</v>
      </c>
      <c r="K31" s="89">
        <f t="shared" si="7"/>
        <v>3981720</v>
      </c>
      <c r="L31" s="89">
        <f t="shared" si="7"/>
        <v>3979145</v>
      </c>
      <c r="M31" s="89">
        <f t="shared" si="7"/>
        <v>3808555</v>
      </c>
      <c r="N31" s="89">
        <f t="shared" si="7"/>
        <v>3893352</v>
      </c>
      <c r="O31" s="89">
        <v>4170920</v>
      </c>
      <c r="P31" s="89">
        <v>4251201.2046099994</v>
      </c>
      <c r="Q31" s="89">
        <v>4151143</v>
      </c>
      <c r="R31" s="89">
        <v>3923100</v>
      </c>
      <c r="S31" s="89">
        <v>4095561</v>
      </c>
      <c r="T31" s="89">
        <v>3964090</v>
      </c>
      <c r="U31" s="89">
        <v>3951026</v>
      </c>
      <c r="V31" s="89">
        <v>3704171</v>
      </c>
      <c r="W31" s="89">
        <v>3839695</v>
      </c>
      <c r="X31" s="89">
        <v>3300710.6520200004</v>
      </c>
      <c r="Y31" s="89">
        <v>3227382.3712800005</v>
      </c>
      <c r="Z31" s="89">
        <v>3182661.4166700002</v>
      </c>
      <c r="AA31" s="89">
        <v>3218568.8918300001</v>
      </c>
      <c r="AB31" s="89">
        <v>3267105.6489400007</v>
      </c>
      <c r="AC31" s="89">
        <v>3300911.6407900001</v>
      </c>
      <c r="AD31" s="89">
        <v>3343801.5230800002</v>
      </c>
      <c r="AE31" s="89">
        <v>3401495.1645199996</v>
      </c>
      <c r="AF31" s="89">
        <v>3468752.9647500003</v>
      </c>
      <c r="AG31" s="89">
        <v>3489656.0866299998</v>
      </c>
      <c r="AH31" s="89">
        <v>3521407.48147</v>
      </c>
    </row>
    <row r="32" spans="1:16377" ht="15" customHeight="1">
      <c r="B32" s="83" t="s">
        <v>30</v>
      </c>
      <c r="C32" s="136">
        <v>697516</v>
      </c>
      <c r="D32" s="136">
        <v>607394</v>
      </c>
      <c r="E32" s="136">
        <v>554780</v>
      </c>
      <c r="F32" s="136">
        <v>386227</v>
      </c>
      <c r="G32" s="136">
        <v>491477</v>
      </c>
      <c r="H32" s="136">
        <v>424067</v>
      </c>
      <c r="I32" s="136">
        <v>429274</v>
      </c>
      <c r="J32" s="136">
        <v>456211</v>
      </c>
      <c r="K32" s="136">
        <v>682984</v>
      </c>
      <c r="L32" s="136">
        <v>511041</v>
      </c>
      <c r="M32" s="136">
        <v>309790</v>
      </c>
      <c r="N32" s="136">
        <v>336363</v>
      </c>
      <c r="O32" s="136">
        <v>634756</v>
      </c>
      <c r="P32" s="136">
        <v>579383.2046099999</v>
      </c>
      <c r="Q32" s="96">
        <v>422492</v>
      </c>
      <c r="R32" s="136">
        <v>326719</v>
      </c>
      <c r="S32" s="96">
        <v>596917</v>
      </c>
      <c r="T32" s="96">
        <v>494669</v>
      </c>
      <c r="U32" s="96">
        <v>394045</v>
      </c>
      <c r="V32" s="96">
        <v>310294</v>
      </c>
      <c r="W32" s="84">
        <v>437727</v>
      </c>
      <c r="X32" s="84">
        <v>342669.14471000002</v>
      </c>
      <c r="Y32" s="84">
        <v>299812.49423000001</v>
      </c>
      <c r="Z32" s="84">
        <v>272449.69716000004</v>
      </c>
      <c r="AA32" s="84">
        <v>285563.73912000004</v>
      </c>
      <c r="AB32" s="84">
        <v>265825.85312000004</v>
      </c>
      <c r="AC32" s="84">
        <v>253641.65641</v>
      </c>
      <c r="AD32" s="84">
        <v>244160.79783</v>
      </c>
      <c r="AE32" s="84">
        <v>250159.59397000002</v>
      </c>
      <c r="AF32" s="84">
        <v>244158.05126999994</v>
      </c>
      <c r="AG32" s="84">
        <v>246105.82662000004</v>
      </c>
      <c r="AH32" s="84">
        <v>242685.19461999999</v>
      </c>
    </row>
    <row r="33" spans="2:34" ht="15" customHeight="1">
      <c r="B33" s="83" t="s">
        <v>31</v>
      </c>
      <c r="C33" s="94">
        <v>3543780</v>
      </c>
      <c r="D33" s="94">
        <v>3550756</v>
      </c>
      <c r="E33" s="94">
        <v>3539520</v>
      </c>
      <c r="F33" s="94">
        <v>3377825</v>
      </c>
      <c r="G33" s="94">
        <v>3323389</v>
      </c>
      <c r="H33" s="94">
        <v>3344319</v>
      </c>
      <c r="I33" s="94">
        <v>3400611</v>
      </c>
      <c r="J33" s="94">
        <v>3295216</v>
      </c>
      <c r="K33" s="94">
        <v>3298736</v>
      </c>
      <c r="L33" s="94">
        <v>3468104</v>
      </c>
      <c r="M33" s="94">
        <v>3498765</v>
      </c>
      <c r="N33" s="94">
        <v>3556989</v>
      </c>
      <c r="O33" s="94">
        <v>3536164</v>
      </c>
      <c r="P33" s="94">
        <v>3671818</v>
      </c>
      <c r="Q33" s="96">
        <v>3728651</v>
      </c>
      <c r="R33" s="94">
        <v>3596381</v>
      </c>
      <c r="S33" s="96">
        <v>3498644</v>
      </c>
      <c r="T33" s="96">
        <v>3469421</v>
      </c>
      <c r="U33" s="96">
        <v>3556981</v>
      </c>
      <c r="V33" s="96">
        <v>3393877</v>
      </c>
      <c r="W33" s="84">
        <v>3401968</v>
      </c>
      <c r="X33" s="84">
        <v>2958041.5073100002</v>
      </c>
      <c r="Y33" s="84">
        <v>2927569.8770500007</v>
      </c>
      <c r="Z33" s="84">
        <v>2910211.7195100002</v>
      </c>
      <c r="AA33" s="84">
        <v>2933005.1527100001</v>
      </c>
      <c r="AB33" s="84">
        <v>3001279.7958200006</v>
      </c>
      <c r="AC33" s="84">
        <v>3047269.9843800003</v>
      </c>
      <c r="AD33" s="84">
        <v>3099640.7252500001</v>
      </c>
      <c r="AE33" s="84">
        <v>3151335.5705499998</v>
      </c>
      <c r="AF33" s="84">
        <v>3224594.9134800001</v>
      </c>
      <c r="AG33" s="84">
        <v>3243550.2600099999</v>
      </c>
      <c r="AH33" s="84">
        <v>3278722.2868499998</v>
      </c>
    </row>
    <row r="34" spans="2:34" ht="15" customHeight="1">
      <c r="B34" s="81" t="s">
        <v>32</v>
      </c>
      <c r="C34" s="135">
        <v>1188044</v>
      </c>
      <c r="D34" s="135">
        <v>1083009</v>
      </c>
      <c r="E34" s="135">
        <f>985882</f>
        <v>985882</v>
      </c>
      <c r="F34" s="135">
        <v>1035406</v>
      </c>
      <c r="G34" s="135">
        <v>936983</v>
      </c>
      <c r="H34" s="135">
        <v>818177</v>
      </c>
      <c r="I34" s="135">
        <v>791778</v>
      </c>
      <c r="J34" s="135">
        <v>799919</v>
      </c>
      <c r="K34" s="135">
        <v>769536</v>
      </c>
      <c r="L34" s="135">
        <v>660308</v>
      </c>
      <c r="M34" s="135">
        <v>535295</v>
      </c>
      <c r="N34" s="135">
        <v>492593</v>
      </c>
      <c r="O34" s="135">
        <v>465805</v>
      </c>
      <c r="P34" s="135">
        <v>452789</v>
      </c>
      <c r="Q34" s="133">
        <v>378083</v>
      </c>
      <c r="R34" s="135">
        <v>387008</v>
      </c>
      <c r="S34" s="133">
        <v>353213</v>
      </c>
      <c r="T34" s="133">
        <v>346857</v>
      </c>
      <c r="U34" s="133">
        <v>364884</v>
      </c>
      <c r="V34" s="133">
        <v>296113</v>
      </c>
      <c r="W34" s="89">
        <v>351504</v>
      </c>
      <c r="X34" s="89">
        <v>349663.78480000049</v>
      </c>
      <c r="Y34" s="89">
        <v>388652.98993000016</v>
      </c>
      <c r="Z34" s="89">
        <v>401366.80831000209</v>
      </c>
      <c r="AA34" s="89">
        <v>399515.83004000038</v>
      </c>
      <c r="AB34" s="89">
        <v>505013.34564999864</v>
      </c>
      <c r="AC34" s="89">
        <v>560305.69644999877</v>
      </c>
      <c r="AD34" s="89">
        <v>566560.52889085189</v>
      </c>
      <c r="AE34" s="89">
        <v>607729.19455305114</v>
      </c>
      <c r="AF34" s="89">
        <v>669405.25475000218</v>
      </c>
      <c r="AG34" s="89">
        <v>679489.536650002</v>
      </c>
      <c r="AH34" s="82">
        <v>671675.48702710122</v>
      </c>
    </row>
    <row r="35" spans="2:34" ht="15" customHeight="1">
      <c r="B35" s="81" t="s">
        <v>33</v>
      </c>
      <c r="C35" s="82">
        <f t="shared" ref="C35:E35" si="8">SUM(C36:C38)</f>
        <v>336679</v>
      </c>
      <c r="D35" s="82">
        <f t="shared" si="8"/>
        <v>402515</v>
      </c>
      <c r="E35" s="82">
        <f t="shared" si="8"/>
        <v>418273</v>
      </c>
      <c r="F35" s="82">
        <f t="shared" ref="F35:N35" si="9">SUM(F36:F38)</f>
        <v>437426</v>
      </c>
      <c r="G35" s="82">
        <f t="shared" si="9"/>
        <v>432001</v>
      </c>
      <c r="H35" s="82">
        <f t="shared" si="9"/>
        <v>472817</v>
      </c>
      <c r="I35" s="82">
        <f t="shared" si="9"/>
        <v>451491</v>
      </c>
      <c r="J35" s="82">
        <f t="shared" si="9"/>
        <v>443593</v>
      </c>
      <c r="K35" s="82">
        <f t="shared" si="9"/>
        <v>380502</v>
      </c>
      <c r="L35" s="82">
        <f t="shared" si="9"/>
        <v>398993</v>
      </c>
      <c r="M35" s="82">
        <f t="shared" si="9"/>
        <v>423676</v>
      </c>
      <c r="N35" s="82">
        <f t="shared" si="9"/>
        <v>398446</v>
      </c>
      <c r="O35" s="82">
        <v>323761</v>
      </c>
      <c r="P35" s="82">
        <v>338022</v>
      </c>
      <c r="Q35" s="82">
        <v>322024</v>
      </c>
      <c r="R35" s="82">
        <v>374653</v>
      </c>
      <c r="S35" s="82">
        <v>374658</v>
      </c>
      <c r="T35" s="82">
        <v>361901</v>
      </c>
      <c r="U35" s="82">
        <v>354109</v>
      </c>
      <c r="V35" s="82">
        <v>361023</v>
      </c>
      <c r="W35" s="82">
        <v>372038</v>
      </c>
      <c r="X35" s="82">
        <v>404876</v>
      </c>
      <c r="Y35" s="82">
        <v>420164</v>
      </c>
      <c r="Z35" s="82">
        <v>440383</v>
      </c>
      <c r="AA35" s="82">
        <v>453130</v>
      </c>
      <c r="AB35" s="82">
        <v>506441</v>
      </c>
      <c r="AC35" s="82">
        <v>479040</v>
      </c>
      <c r="AD35" s="82">
        <v>470313</v>
      </c>
      <c r="AE35" s="82">
        <v>504907</v>
      </c>
      <c r="AF35" s="82">
        <v>542028</v>
      </c>
      <c r="AG35" s="82">
        <v>582178</v>
      </c>
      <c r="AH35" s="82">
        <v>615346</v>
      </c>
    </row>
    <row r="36" spans="2:34" ht="15" customHeight="1">
      <c r="B36" s="83" t="s">
        <v>33</v>
      </c>
      <c r="C36" s="94">
        <v>199122</v>
      </c>
      <c r="D36" s="94">
        <v>226852</v>
      </c>
      <c r="E36" s="94">
        <v>234823</v>
      </c>
      <c r="F36" s="94">
        <v>243649</v>
      </c>
      <c r="G36" s="94">
        <v>263640</v>
      </c>
      <c r="H36" s="94">
        <v>261919</v>
      </c>
      <c r="I36" s="94">
        <v>243170</v>
      </c>
      <c r="J36" s="94">
        <v>241725</v>
      </c>
      <c r="K36" s="94">
        <v>243918</v>
      </c>
      <c r="L36" s="94">
        <v>269405</v>
      </c>
      <c r="M36" s="94">
        <v>261856</v>
      </c>
      <c r="N36" s="94">
        <v>249993</v>
      </c>
      <c r="O36" s="94">
        <v>215361</v>
      </c>
      <c r="P36" s="94">
        <v>214774</v>
      </c>
      <c r="Q36" s="96">
        <v>238181</v>
      </c>
      <c r="R36" s="94">
        <v>295795</v>
      </c>
      <c r="S36" s="96">
        <v>322900</v>
      </c>
      <c r="T36" s="96">
        <v>327401</v>
      </c>
      <c r="U36" s="96">
        <v>356772</v>
      </c>
      <c r="V36" s="96">
        <v>365742</v>
      </c>
      <c r="W36" s="86">
        <v>373676</v>
      </c>
      <c r="X36" s="86">
        <v>367752</v>
      </c>
      <c r="Y36" s="86">
        <v>390380</v>
      </c>
      <c r="Z36" s="86">
        <v>393573</v>
      </c>
      <c r="AA36" s="86">
        <v>403834</v>
      </c>
      <c r="AB36" s="86">
        <v>446172</v>
      </c>
      <c r="AC36" s="86">
        <v>413138</v>
      </c>
      <c r="AD36" s="86">
        <v>407011</v>
      </c>
      <c r="AE36" s="86">
        <v>410837</v>
      </c>
      <c r="AF36" s="86">
        <v>391135</v>
      </c>
      <c r="AG36" s="86">
        <v>400148</v>
      </c>
      <c r="AH36" s="84">
        <v>387796</v>
      </c>
    </row>
    <row r="37" spans="2:34" ht="15" customHeight="1">
      <c r="B37" s="83" t="s">
        <v>34</v>
      </c>
      <c r="C37" s="94">
        <v>-38191</v>
      </c>
      <c r="D37" s="94">
        <v>-32878</v>
      </c>
      <c r="E37" s="94">
        <v>-32818</v>
      </c>
      <c r="F37" s="94">
        <v>-37714</v>
      </c>
      <c r="G37" s="94">
        <v>-37083</v>
      </c>
      <c r="H37" s="94">
        <v>-37540</v>
      </c>
      <c r="I37" s="94">
        <v>-35076</v>
      </c>
      <c r="J37" s="94">
        <v>-37859</v>
      </c>
      <c r="K37" s="94">
        <v>-41259</v>
      </c>
      <c r="L37" s="94">
        <v>-46196</v>
      </c>
      <c r="M37" s="94">
        <v>-44961</v>
      </c>
      <c r="N37" s="94">
        <v>-52194</v>
      </c>
      <c r="O37" s="94">
        <v>-52077</v>
      </c>
      <c r="P37" s="94">
        <v>-54265</v>
      </c>
      <c r="Q37" s="96">
        <v>-69047</v>
      </c>
      <c r="R37" s="94">
        <v>-72165</v>
      </c>
      <c r="S37" s="96">
        <v>-57661</v>
      </c>
      <c r="T37" s="96">
        <v>-63152</v>
      </c>
      <c r="U37" s="96">
        <v>-84452</v>
      </c>
      <c r="V37" s="96">
        <v>-86565</v>
      </c>
      <c r="W37" s="84">
        <v>-86219</v>
      </c>
      <c r="X37" s="84">
        <v>-47343</v>
      </c>
      <c r="Y37" s="84">
        <v>-50936</v>
      </c>
      <c r="Z37" s="84">
        <v>-50943</v>
      </c>
      <c r="AA37" s="84">
        <v>-54925</v>
      </c>
      <c r="AB37" s="84">
        <v>-58207</v>
      </c>
      <c r="AC37" s="84">
        <v>-60355</v>
      </c>
      <c r="AD37" s="84">
        <v>-63595</v>
      </c>
      <c r="AE37" s="84">
        <v>-68244</v>
      </c>
      <c r="AF37" s="84">
        <v>-48914</v>
      </c>
      <c r="AG37" s="84">
        <v>-54817</v>
      </c>
      <c r="AH37" s="84">
        <v>-47996</v>
      </c>
    </row>
    <row r="38" spans="2:34" ht="15" customHeight="1">
      <c r="B38" s="83" t="s">
        <v>35</v>
      </c>
      <c r="C38" s="94">
        <v>175748</v>
      </c>
      <c r="D38" s="94">
        <v>208541</v>
      </c>
      <c r="E38" s="94">
        <v>216268</v>
      </c>
      <c r="F38" s="94">
        <v>231491</v>
      </c>
      <c r="G38" s="94">
        <v>205444</v>
      </c>
      <c r="H38" s="94">
        <v>248438</v>
      </c>
      <c r="I38" s="94">
        <v>243397</v>
      </c>
      <c r="J38" s="94">
        <v>239727</v>
      </c>
      <c r="K38" s="94">
        <v>177843</v>
      </c>
      <c r="L38" s="94">
        <v>175784</v>
      </c>
      <c r="M38" s="94">
        <v>206781</v>
      </c>
      <c r="N38" s="94">
        <v>200647</v>
      </c>
      <c r="O38" s="94">
        <v>160477</v>
      </c>
      <c r="P38" s="94">
        <v>177513</v>
      </c>
      <c r="Q38" s="96">
        <v>152890</v>
      </c>
      <c r="R38" s="94">
        <v>151023</v>
      </c>
      <c r="S38" s="96">
        <v>109419</v>
      </c>
      <c r="T38" s="96">
        <v>97652</v>
      </c>
      <c r="U38" s="96">
        <v>81789</v>
      </c>
      <c r="V38" s="96">
        <v>81846</v>
      </c>
      <c r="W38" s="86">
        <v>84581</v>
      </c>
      <c r="X38" s="86">
        <v>84467</v>
      </c>
      <c r="Y38" s="86">
        <v>80720</v>
      </c>
      <c r="Z38" s="86">
        <v>97753</v>
      </c>
      <c r="AA38" s="86">
        <v>104221</v>
      </c>
      <c r="AB38" s="86">
        <v>118476</v>
      </c>
      <c r="AC38" s="86">
        <v>126257</v>
      </c>
      <c r="AD38" s="86">
        <v>126897</v>
      </c>
      <c r="AE38" s="86">
        <v>162314</v>
      </c>
      <c r="AF38" s="86">
        <v>199807</v>
      </c>
      <c r="AG38" s="86">
        <v>236847</v>
      </c>
      <c r="AH38" s="84">
        <v>275546</v>
      </c>
    </row>
    <row r="39" spans="2:34" ht="15" customHeight="1">
      <c r="B39" s="81" t="s">
        <v>36</v>
      </c>
      <c r="C39" s="82">
        <f t="shared" ref="C39:N39" si="10">SUM(C40:C41)</f>
        <v>31920</v>
      </c>
      <c r="D39" s="82">
        <f t="shared" si="10"/>
        <v>31891</v>
      </c>
      <c r="E39" s="82">
        <f t="shared" si="10"/>
        <v>36301</v>
      </c>
      <c r="F39" s="82">
        <f t="shared" si="10"/>
        <v>37361</v>
      </c>
      <c r="G39" s="82">
        <f t="shared" si="10"/>
        <v>37187</v>
      </c>
      <c r="H39" s="82">
        <f t="shared" si="10"/>
        <v>37187</v>
      </c>
      <c r="I39" s="82">
        <f t="shared" si="10"/>
        <v>39038</v>
      </c>
      <c r="J39" s="82">
        <f t="shared" si="10"/>
        <v>38883</v>
      </c>
      <c r="K39" s="82">
        <f t="shared" si="10"/>
        <v>33118</v>
      </c>
      <c r="L39" s="82">
        <f t="shared" si="10"/>
        <v>22403</v>
      </c>
      <c r="M39" s="82">
        <f t="shared" si="10"/>
        <v>21181</v>
      </c>
      <c r="N39" s="82">
        <f t="shared" si="10"/>
        <v>21253</v>
      </c>
      <c r="O39" s="82">
        <v>20941</v>
      </c>
      <c r="P39" s="82">
        <v>15654</v>
      </c>
      <c r="Q39" s="82">
        <v>13224</v>
      </c>
      <c r="R39" s="82">
        <v>13088</v>
      </c>
      <c r="S39" s="82">
        <v>12625</v>
      </c>
      <c r="T39" s="82">
        <v>12625</v>
      </c>
      <c r="U39" s="82">
        <v>1473</v>
      </c>
      <c r="V39" s="82">
        <v>1473</v>
      </c>
      <c r="W39" s="82">
        <v>1144</v>
      </c>
      <c r="X39" s="82">
        <v>1144</v>
      </c>
      <c r="Y39" s="82">
        <v>1144</v>
      </c>
      <c r="Z39" s="82">
        <v>1144</v>
      </c>
      <c r="AA39" s="82">
        <v>1144</v>
      </c>
      <c r="AB39" s="82">
        <v>379</v>
      </c>
      <c r="AC39" s="82">
        <v>379</v>
      </c>
      <c r="AD39" s="82">
        <v>379</v>
      </c>
      <c r="AE39" s="82">
        <v>379</v>
      </c>
      <c r="AF39" s="82">
        <v>45995</v>
      </c>
      <c r="AG39" s="82">
        <v>45731</v>
      </c>
      <c r="AH39" s="82">
        <v>46137</v>
      </c>
    </row>
    <row r="40" spans="2:34" ht="15" customHeight="1">
      <c r="B40" s="83" t="s">
        <v>38</v>
      </c>
      <c r="C40" s="96">
        <v>21463</v>
      </c>
      <c r="D40" s="96">
        <v>21434</v>
      </c>
      <c r="E40" s="96">
        <v>21431</v>
      </c>
      <c r="F40" s="96">
        <v>20682</v>
      </c>
      <c r="G40" s="96">
        <v>20180</v>
      </c>
      <c r="H40" s="96">
        <v>20180</v>
      </c>
      <c r="I40" s="96">
        <v>20160</v>
      </c>
      <c r="J40" s="96">
        <v>20143</v>
      </c>
      <c r="K40" s="96">
        <v>16165</v>
      </c>
      <c r="L40" s="96">
        <v>16331</v>
      </c>
      <c r="M40" s="96">
        <v>16237</v>
      </c>
      <c r="N40" s="96">
        <v>16309</v>
      </c>
      <c r="O40" s="96">
        <v>15997</v>
      </c>
      <c r="P40" s="96">
        <v>0</v>
      </c>
      <c r="Q40" s="96">
        <v>0</v>
      </c>
      <c r="R40" s="96">
        <v>0</v>
      </c>
      <c r="S40" s="96">
        <v>0</v>
      </c>
      <c r="T40" s="96">
        <v>0</v>
      </c>
      <c r="U40" s="96">
        <v>0</v>
      </c>
      <c r="V40" s="96">
        <v>0</v>
      </c>
      <c r="W40" s="90">
        <v>0</v>
      </c>
      <c r="X40" s="90">
        <v>0</v>
      </c>
      <c r="Y40" s="90">
        <v>0</v>
      </c>
      <c r="Z40" s="90">
        <v>0</v>
      </c>
      <c r="AA40" s="90">
        <v>0</v>
      </c>
      <c r="AB40" s="90">
        <v>0</v>
      </c>
      <c r="AC40" s="90">
        <v>0</v>
      </c>
      <c r="AD40" s="90">
        <v>0</v>
      </c>
      <c r="AE40" s="90">
        <v>0</v>
      </c>
      <c r="AF40" s="90">
        <v>45616</v>
      </c>
      <c r="AG40" s="90">
        <v>45352</v>
      </c>
      <c r="AH40" s="90">
        <v>45758</v>
      </c>
    </row>
    <row r="41" spans="2:34" ht="15" customHeight="1">
      <c r="B41" s="83" t="s">
        <v>37</v>
      </c>
      <c r="C41" s="94">
        <v>10457</v>
      </c>
      <c r="D41" s="94">
        <v>10457</v>
      </c>
      <c r="E41" s="94">
        <v>14870</v>
      </c>
      <c r="F41" s="94">
        <v>16679</v>
      </c>
      <c r="G41" s="94">
        <v>17007</v>
      </c>
      <c r="H41" s="94">
        <v>17007</v>
      </c>
      <c r="I41" s="94">
        <v>18878</v>
      </c>
      <c r="J41" s="94">
        <v>18740</v>
      </c>
      <c r="K41" s="94">
        <v>16953</v>
      </c>
      <c r="L41" s="94">
        <v>6072</v>
      </c>
      <c r="M41" s="94">
        <v>4944</v>
      </c>
      <c r="N41" s="94">
        <v>4944</v>
      </c>
      <c r="O41" s="94">
        <v>4944</v>
      </c>
      <c r="P41" s="94">
        <v>15654</v>
      </c>
      <c r="Q41" s="96">
        <v>13224</v>
      </c>
      <c r="R41" s="94">
        <v>13088</v>
      </c>
      <c r="S41" s="96">
        <v>12625</v>
      </c>
      <c r="T41" s="96">
        <v>12625</v>
      </c>
      <c r="U41" s="96">
        <v>1473</v>
      </c>
      <c r="V41" s="96">
        <v>1473</v>
      </c>
      <c r="W41" s="86">
        <v>1144</v>
      </c>
      <c r="X41" s="86">
        <v>1144</v>
      </c>
      <c r="Y41" s="86">
        <v>1144</v>
      </c>
      <c r="Z41" s="86">
        <v>1144</v>
      </c>
      <c r="AA41" s="86">
        <v>1144</v>
      </c>
      <c r="AB41" s="86">
        <v>379</v>
      </c>
      <c r="AC41" s="86">
        <v>379</v>
      </c>
      <c r="AD41" s="86">
        <v>379</v>
      </c>
      <c r="AE41" s="86">
        <v>379</v>
      </c>
      <c r="AF41" s="86">
        <v>379</v>
      </c>
      <c r="AG41" s="86">
        <v>379</v>
      </c>
      <c r="AH41" s="86">
        <v>379</v>
      </c>
    </row>
    <row r="42" spans="2:34" ht="15" customHeight="1">
      <c r="B42" s="81" t="s">
        <v>39</v>
      </c>
      <c r="C42" s="82">
        <f t="shared" ref="C42:E42" si="11">SUM(C43:C44)</f>
        <v>62434</v>
      </c>
      <c r="D42" s="82">
        <f t="shared" si="11"/>
        <v>68863</v>
      </c>
      <c r="E42" s="82">
        <f t="shared" si="11"/>
        <v>74165</v>
      </c>
      <c r="F42" s="82">
        <f t="shared" ref="F42:N42" si="12">SUM(F43:F44)</f>
        <v>93511</v>
      </c>
      <c r="G42" s="82">
        <f t="shared" si="12"/>
        <v>106075</v>
      </c>
      <c r="H42" s="82">
        <f t="shared" si="12"/>
        <v>118552</v>
      </c>
      <c r="I42" s="82">
        <f t="shared" si="12"/>
        <v>118244</v>
      </c>
      <c r="J42" s="82">
        <f t="shared" si="12"/>
        <v>123625</v>
      </c>
      <c r="K42" s="82">
        <f t="shared" si="12"/>
        <v>136728</v>
      </c>
      <c r="L42" s="82">
        <f t="shared" si="12"/>
        <v>148848</v>
      </c>
      <c r="M42" s="82">
        <f t="shared" si="12"/>
        <v>160794</v>
      </c>
      <c r="N42" s="82">
        <f t="shared" si="12"/>
        <v>138999</v>
      </c>
      <c r="O42" s="82">
        <v>102223</v>
      </c>
      <c r="P42" s="82">
        <v>49097</v>
      </c>
      <c r="Q42" s="82">
        <v>26692</v>
      </c>
      <c r="R42" s="82">
        <v>25263</v>
      </c>
      <c r="S42" s="82">
        <v>23360</v>
      </c>
      <c r="T42" s="82">
        <v>25026</v>
      </c>
      <c r="U42" s="82">
        <v>27297</v>
      </c>
      <c r="V42" s="82">
        <v>28433</v>
      </c>
      <c r="W42" s="82">
        <v>28628</v>
      </c>
      <c r="X42" s="82">
        <v>31053</v>
      </c>
      <c r="Y42" s="82">
        <v>23654</v>
      </c>
      <c r="Z42" s="82">
        <v>23713</v>
      </c>
      <c r="AA42" s="82">
        <v>24093</v>
      </c>
      <c r="AB42" s="82">
        <v>25997</v>
      </c>
      <c r="AC42" s="82">
        <v>26299</v>
      </c>
      <c r="AD42" s="82">
        <v>26270</v>
      </c>
      <c r="AE42" s="82">
        <v>27690</v>
      </c>
      <c r="AF42" s="82">
        <v>30941</v>
      </c>
      <c r="AG42" s="82">
        <v>33379</v>
      </c>
      <c r="AH42" s="82">
        <v>36225</v>
      </c>
    </row>
    <row r="43" spans="2:34" ht="15" customHeight="1">
      <c r="B43" s="83" t="s">
        <v>40</v>
      </c>
      <c r="C43" s="94">
        <v>184444</v>
      </c>
      <c r="D43" s="94">
        <v>183560</v>
      </c>
      <c r="E43" s="94">
        <v>195749</v>
      </c>
      <c r="F43" s="94">
        <v>238109</v>
      </c>
      <c r="G43" s="94">
        <v>237436</v>
      </c>
      <c r="H43" s="94">
        <v>236664</v>
      </c>
      <c r="I43" s="94">
        <v>222733</v>
      </c>
      <c r="J43" s="94">
        <v>215479</v>
      </c>
      <c r="K43" s="94">
        <v>215188</v>
      </c>
      <c r="L43" s="94">
        <v>216639</v>
      </c>
      <c r="M43" s="94">
        <v>217023</v>
      </c>
      <c r="N43" s="94">
        <v>183699</v>
      </c>
      <c r="O43" s="94">
        <v>134469</v>
      </c>
      <c r="P43" s="94">
        <v>79760</v>
      </c>
      <c r="Q43" s="96">
        <v>81005</v>
      </c>
      <c r="R43" s="94">
        <v>87078</v>
      </c>
      <c r="S43" s="96">
        <v>82320</v>
      </c>
      <c r="T43" s="96">
        <v>85154</v>
      </c>
      <c r="U43" s="96">
        <v>84589</v>
      </c>
      <c r="V43" s="96">
        <v>83015</v>
      </c>
      <c r="W43" s="86">
        <v>80456</v>
      </c>
      <c r="X43" s="86">
        <v>84970</v>
      </c>
      <c r="Y43" s="86">
        <v>74729</v>
      </c>
      <c r="Z43" s="86">
        <v>72626</v>
      </c>
      <c r="AA43" s="86">
        <v>70991</v>
      </c>
      <c r="AB43" s="86">
        <v>71649</v>
      </c>
      <c r="AC43" s="86">
        <v>69823</v>
      </c>
      <c r="AD43" s="86">
        <v>69984</v>
      </c>
      <c r="AE43" s="86">
        <v>69249</v>
      </c>
      <c r="AF43" s="86">
        <v>71773</v>
      </c>
      <c r="AG43" s="86">
        <v>71721</v>
      </c>
      <c r="AH43" s="86">
        <v>72495</v>
      </c>
    </row>
    <row r="44" spans="2:34" ht="15" customHeight="1">
      <c r="B44" s="83" t="s">
        <v>41</v>
      </c>
      <c r="C44" s="94">
        <v>-122010</v>
      </c>
      <c r="D44" s="94">
        <v>-114697</v>
      </c>
      <c r="E44" s="94">
        <v>-121584</v>
      </c>
      <c r="F44" s="94">
        <v>-144598</v>
      </c>
      <c r="G44" s="94">
        <v>-131361</v>
      </c>
      <c r="H44" s="94">
        <v>-118112</v>
      </c>
      <c r="I44" s="94">
        <v>-104489</v>
      </c>
      <c r="J44" s="94">
        <v>-91854</v>
      </c>
      <c r="K44" s="94">
        <v>-78460</v>
      </c>
      <c r="L44" s="94">
        <v>-67791</v>
      </c>
      <c r="M44" s="94">
        <v>-56229</v>
      </c>
      <c r="N44" s="94">
        <v>-44700</v>
      </c>
      <c r="O44" s="94">
        <v>-32246</v>
      </c>
      <c r="P44" s="94">
        <v>-30663</v>
      </c>
      <c r="Q44" s="96">
        <v>-54313</v>
      </c>
      <c r="R44" s="94">
        <v>-61815</v>
      </c>
      <c r="S44" s="96">
        <v>-58960</v>
      </c>
      <c r="T44" s="96">
        <v>-60128</v>
      </c>
      <c r="U44" s="96">
        <v>-57292</v>
      </c>
      <c r="V44" s="96">
        <v>-54582</v>
      </c>
      <c r="W44" s="84">
        <v>-51828</v>
      </c>
      <c r="X44" s="84">
        <v>-53917</v>
      </c>
      <c r="Y44" s="84">
        <v>-51075</v>
      </c>
      <c r="Z44" s="84">
        <v>-48913</v>
      </c>
      <c r="AA44" s="84">
        <v>-46898</v>
      </c>
      <c r="AB44" s="84">
        <v>-45652</v>
      </c>
      <c r="AC44" s="84">
        <v>-43524</v>
      </c>
      <c r="AD44" s="84">
        <v>-43714</v>
      </c>
      <c r="AE44" s="84">
        <v>-41559</v>
      </c>
      <c r="AF44" s="84">
        <v>-40832</v>
      </c>
      <c r="AG44" s="84">
        <v>-38342</v>
      </c>
      <c r="AH44" s="84">
        <v>-36270</v>
      </c>
    </row>
    <row r="45" spans="2:34" ht="15" customHeight="1">
      <c r="B45" s="81" t="s">
        <v>42</v>
      </c>
      <c r="C45" s="82">
        <f t="shared" ref="C45:E45" si="13">SUM(C46:C47)</f>
        <v>1156545</v>
      </c>
      <c r="D45" s="82">
        <f t="shared" si="13"/>
        <v>1187223</v>
      </c>
      <c r="E45" s="82">
        <f t="shared" si="13"/>
        <v>1185158</v>
      </c>
      <c r="F45" s="82">
        <f t="shared" ref="F45:N45" si="14">SUM(F46:F47)</f>
        <v>1220342</v>
      </c>
      <c r="G45" s="82">
        <f t="shared" si="14"/>
        <v>1246721</v>
      </c>
      <c r="H45" s="82">
        <f t="shared" si="14"/>
        <v>1265548</v>
      </c>
      <c r="I45" s="82">
        <f t="shared" si="14"/>
        <v>1266685</v>
      </c>
      <c r="J45" s="82">
        <f t="shared" si="14"/>
        <v>1254235</v>
      </c>
      <c r="K45" s="82">
        <f t="shared" si="14"/>
        <v>1267157</v>
      </c>
      <c r="L45" s="82">
        <f t="shared" si="14"/>
        <v>1251908</v>
      </c>
      <c r="M45" s="82">
        <f t="shared" si="14"/>
        <v>1281185</v>
      </c>
      <c r="N45" s="82">
        <f t="shared" si="14"/>
        <v>1307622</v>
      </c>
      <c r="O45" s="82">
        <v>116507</v>
      </c>
      <c r="P45" s="82">
        <v>87136</v>
      </c>
      <c r="Q45" s="82">
        <v>79261</v>
      </c>
      <c r="R45" s="82">
        <v>90947</v>
      </c>
      <c r="S45" s="82">
        <v>96919</v>
      </c>
      <c r="T45" s="82">
        <v>152434</v>
      </c>
      <c r="U45" s="82">
        <v>166392</v>
      </c>
      <c r="V45" s="82">
        <v>176015</v>
      </c>
      <c r="W45" s="82">
        <v>185224</v>
      </c>
      <c r="X45" s="82">
        <v>184610</v>
      </c>
      <c r="Y45" s="82">
        <v>180150</v>
      </c>
      <c r="Z45" s="82">
        <v>177080</v>
      </c>
      <c r="AA45" s="82">
        <v>175288</v>
      </c>
      <c r="AB45" s="82">
        <v>171280</v>
      </c>
      <c r="AC45" s="82">
        <v>159178</v>
      </c>
      <c r="AD45" s="82">
        <v>153573</v>
      </c>
      <c r="AE45" s="82">
        <v>155671</v>
      </c>
      <c r="AF45" s="82">
        <v>160637</v>
      </c>
      <c r="AG45" s="82">
        <v>168147</v>
      </c>
      <c r="AH45" s="82">
        <v>177644</v>
      </c>
    </row>
    <row r="46" spans="2:34" ht="15" customHeight="1">
      <c r="B46" s="83" t="s">
        <v>43</v>
      </c>
      <c r="C46" s="94">
        <v>1897093</v>
      </c>
      <c r="D46" s="94">
        <v>1881167</v>
      </c>
      <c r="E46" s="94">
        <v>1910460</v>
      </c>
      <c r="F46" s="94">
        <v>1884373</v>
      </c>
      <c r="G46" s="94">
        <v>1847106</v>
      </c>
      <c r="H46" s="94">
        <v>1803034</v>
      </c>
      <c r="I46" s="94">
        <v>1747353</v>
      </c>
      <c r="J46" s="94">
        <v>1677911</v>
      </c>
      <c r="K46" s="94">
        <v>1639922</v>
      </c>
      <c r="L46" s="94">
        <v>1581119</v>
      </c>
      <c r="M46" s="94">
        <v>1807621</v>
      </c>
      <c r="N46" s="94">
        <v>1776287</v>
      </c>
      <c r="O46" s="94">
        <v>546925</v>
      </c>
      <c r="P46" s="94">
        <v>568271</v>
      </c>
      <c r="Q46" s="96">
        <v>540143</v>
      </c>
      <c r="R46" s="94">
        <v>534113</v>
      </c>
      <c r="S46" s="96">
        <v>518619</v>
      </c>
      <c r="T46" s="96">
        <v>516786</v>
      </c>
      <c r="U46" s="96">
        <v>510787</v>
      </c>
      <c r="V46" s="96">
        <v>500950</v>
      </c>
      <c r="W46" s="86">
        <v>490955</v>
      </c>
      <c r="X46" s="86">
        <v>487851</v>
      </c>
      <c r="Y46" s="86">
        <v>469384</v>
      </c>
      <c r="Z46" s="86">
        <v>454851</v>
      </c>
      <c r="AA46" s="86">
        <v>442804</v>
      </c>
      <c r="AB46" s="86">
        <v>429035</v>
      </c>
      <c r="AC46" s="86">
        <v>406977</v>
      </c>
      <c r="AD46" s="86">
        <v>390321</v>
      </c>
      <c r="AE46" s="86">
        <v>381430</v>
      </c>
      <c r="AF46" s="86">
        <v>376852</v>
      </c>
      <c r="AG46" s="86">
        <v>372827</v>
      </c>
      <c r="AH46" s="84">
        <v>370349</v>
      </c>
    </row>
    <row r="47" spans="2:34" ht="15" customHeight="1">
      <c r="B47" s="83" t="s">
        <v>44</v>
      </c>
      <c r="C47" s="94">
        <v>-740548</v>
      </c>
      <c r="D47" s="94">
        <v>-693944</v>
      </c>
      <c r="E47" s="94">
        <v>-725302</v>
      </c>
      <c r="F47" s="94">
        <v>-664031</v>
      </c>
      <c r="G47" s="94">
        <v>-600385</v>
      </c>
      <c r="H47" s="94">
        <v>-537486</v>
      </c>
      <c r="I47" s="94">
        <v>-480668</v>
      </c>
      <c r="J47" s="94">
        <v>-423676</v>
      </c>
      <c r="K47" s="94">
        <v>-372765</v>
      </c>
      <c r="L47" s="94">
        <v>-329211</v>
      </c>
      <c r="M47" s="94">
        <v>-526436</v>
      </c>
      <c r="N47" s="94">
        <v>-468665</v>
      </c>
      <c r="O47" s="94">
        <v>-430418</v>
      </c>
      <c r="P47" s="94">
        <v>-481135</v>
      </c>
      <c r="Q47" s="96">
        <v>-460882</v>
      </c>
      <c r="R47" s="94">
        <v>-443166</v>
      </c>
      <c r="S47" s="96">
        <v>-421700</v>
      </c>
      <c r="T47" s="96">
        <v>-364352</v>
      </c>
      <c r="U47" s="96">
        <v>-344395</v>
      </c>
      <c r="V47" s="96">
        <v>-324935</v>
      </c>
      <c r="W47" s="84">
        <v>-305731</v>
      </c>
      <c r="X47" s="84">
        <v>-303241</v>
      </c>
      <c r="Y47" s="84">
        <v>-289234</v>
      </c>
      <c r="Z47" s="84">
        <v>-277771</v>
      </c>
      <c r="AA47" s="84">
        <v>-267516</v>
      </c>
      <c r="AB47" s="84">
        <v>-257755</v>
      </c>
      <c r="AC47" s="84">
        <v>-247799</v>
      </c>
      <c r="AD47" s="84">
        <v>-236748</v>
      </c>
      <c r="AE47" s="84">
        <v>-225759</v>
      </c>
      <c r="AF47" s="84">
        <v>-216215</v>
      </c>
      <c r="AG47" s="84">
        <v>-204680</v>
      </c>
      <c r="AH47" s="84">
        <v>-192705</v>
      </c>
    </row>
    <row r="48" spans="2:34" ht="15" customHeight="1">
      <c r="B48" s="48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</row>
    <row r="49" spans="2:34" ht="6" customHeight="1"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</row>
    <row r="50" spans="2:34" ht="15" customHeight="1">
      <c r="B50" s="163" t="s">
        <v>45</v>
      </c>
      <c r="C50" s="92">
        <f t="shared" ref="C50:N50" si="15">C10+C11+C31+C34+C35+C39+C42+C45</f>
        <v>65433858</v>
      </c>
      <c r="D50" s="92">
        <f t="shared" si="15"/>
        <v>65867050</v>
      </c>
      <c r="E50" s="92">
        <f t="shared" si="15"/>
        <v>65723323</v>
      </c>
      <c r="F50" s="92">
        <f t="shared" si="15"/>
        <v>62228813</v>
      </c>
      <c r="G50" s="92">
        <f t="shared" si="15"/>
        <v>57803117.876189999</v>
      </c>
      <c r="H50" s="92">
        <f t="shared" si="15"/>
        <v>54236896</v>
      </c>
      <c r="I50" s="92">
        <f t="shared" si="15"/>
        <v>56785681</v>
      </c>
      <c r="J50" s="92">
        <f t="shared" si="15"/>
        <v>57078087</v>
      </c>
      <c r="K50" s="92">
        <f t="shared" si="15"/>
        <v>56134189</v>
      </c>
      <c r="L50" s="92">
        <f t="shared" si="15"/>
        <v>54847480</v>
      </c>
      <c r="M50" s="92">
        <f t="shared" si="15"/>
        <v>54171261</v>
      </c>
      <c r="N50" s="92">
        <f t="shared" si="15"/>
        <v>51738259</v>
      </c>
      <c r="O50" s="92">
        <v>47903562</v>
      </c>
      <c r="P50" s="92">
        <v>43993931.204609998</v>
      </c>
      <c r="Q50" s="92">
        <v>42682377</v>
      </c>
      <c r="R50" s="92">
        <v>38702070</v>
      </c>
      <c r="S50" s="92">
        <v>38523948</v>
      </c>
      <c r="T50" s="92">
        <v>34939347</v>
      </c>
      <c r="U50" s="92">
        <v>33303826</v>
      </c>
      <c r="V50" s="92">
        <v>33298654</v>
      </c>
      <c r="W50" s="92">
        <v>32798131</v>
      </c>
      <c r="X50" s="92">
        <v>31548224</v>
      </c>
      <c r="Y50" s="92">
        <v>30209742</v>
      </c>
      <c r="Z50" s="92">
        <v>28513947</v>
      </c>
      <c r="AA50" s="92">
        <v>27230431</v>
      </c>
      <c r="AB50" s="92">
        <v>27736455</v>
      </c>
      <c r="AC50" s="92">
        <v>26679304.895290002</v>
      </c>
      <c r="AD50" s="92">
        <v>25811958.083629999</v>
      </c>
      <c r="AE50" s="92">
        <v>25834324</v>
      </c>
      <c r="AF50" s="92">
        <v>26993359</v>
      </c>
      <c r="AG50" s="92">
        <v>27239992</v>
      </c>
      <c r="AH50" s="92">
        <v>27612813</v>
      </c>
    </row>
    <row r="51" spans="2:34" ht="15" customHeight="1">
      <c r="B51" s="49"/>
      <c r="C51" s="49"/>
      <c r="D51" s="49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3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</row>
    <row r="52" spans="2:34" ht="15" customHeight="1">
      <c r="B52" s="48"/>
      <c r="C52" s="48"/>
      <c r="D52" s="48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</row>
    <row r="53" spans="2:34" ht="15" customHeight="1">
      <c r="B53" s="81" t="s">
        <v>46</v>
      </c>
      <c r="C53" s="82">
        <f>C54+C58+C62+C67+C68+C69+C64</f>
        <v>54016069</v>
      </c>
      <c r="D53" s="82">
        <f t="shared" ref="D53:F53" si="16">D54+D58+D62+D67+D68+D69+D64</f>
        <v>54271207</v>
      </c>
      <c r="E53" s="82">
        <f t="shared" si="16"/>
        <v>54526677</v>
      </c>
      <c r="F53" s="82">
        <f t="shared" si="16"/>
        <v>51445454</v>
      </c>
      <c r="G53" s="82">
        <f>G54+G58+G62+G67+G68+G69+G64</f>
        <v>46525208</v>
      </c>
      <c r="H53" s="82">
        <f t="shared" ref="H53:I53" si="17">H54+H58+H62+H67+H68+H69+H64</f>
        <v>43160429</v>
      </c>
      <c r="I53" s="82">
        <f t="shared" si="17"/>
        <v>45861727</v>
      </c>
      <c r="J53" s="82">
        <f t="shared" ref="J53:O53" si="18">J54+J58+J62+J67+J68+J69+J64</f>
        <v>46393485</v>
      </c>
      <c r="K53" s="82">
        <f t="shared" si="18"/>
        <v>44895054</v>
      </c>
      <c r="L53" s="82">
        <f t="shared" si="18"/>
        <v>43450072</v>
      </c>
      <c r="M53" s="82">
        <f t="shared" si="18"/>
        <v>43312744</v>
      </c>
      <c r="N53" s="82">
        <f t="shared" si="18"/>
        <v>40897955</v>
      </c>
      <c r="O53" s="82">
        <f t="shared" si="18"/>
        <v>38419034</v>
      </c>
      <c r="P53" s="82">
        <v>34764233</v>
      </c>
      <c r="Q53" s="82">
        <v>33695415</v>
      </c>
      <c r="R53" s="82">
        <v>30309072</v>
      </c>
      <c r="S53" s="82">
        <v>29823754</v>
      </c>
      <c r="T53" s="82">
        <v>26737743</v>
      </c>
      <c r="U53" s="82">
        <v>25245518</v>
      </c>
      <c r="V53" s="82">
        <v>25959441</v>
      </c>
      <c r="W53" s="82">
        <v>25069661</v>
      </c>
      <c r="X53" s="82">
        <v>24456270</v>
      </c>
      <c r="Y53" s="82">
        <v>24025204</v>
      </c>
      <c r="Z53" s="82">
        <v>22589499</v>
      </c>
      <c r="AA53" s="82">
        <v>21419674</v>
      </c>
      <c r="AB53" s="82">
        <v>21952470</v>
      </c>
      <c r="AC53" s="82">
        <v>20973347</v>
      </c>
      <c r="AD53" s="82">
        <v>20135779</v>
      </c>
      <c r="AE53" s="82">
        <v>20529812</v>
      </c>
      <c r="AF53" s="82">
        <v>21268611</v>
      </c>
      <c r="AG53" s="82">
        <v>21571187</v>
      </c>
      <c r="AH53" s="82">
        <v>22086771</v>
      </c>
    </row>
    <row r="54" spans="2:34" ht="15" customHeight="1">
      <c r="B54" s="81" t="s">
        <v>47</v>
      </c>
      <c r="C54" s="82">
        <f>SUM(C55:C57)</f>
        <v>31439824</v>
      </c>
      <c r="D54" s="82">
        <f t="shared" ref="D54:F54" si="19">SUM(D55:D57)</f>
        <v>31211579</v>
      </c>
      <c r="E54" s="82">
        <f t="shared" si="19"/>
        <v>30061406</v>
      </c>
      <c r="F54" s="82">
        <f t="shared" si="19"/>
        <v>28435798</v>
      </c>
      <c r="G54" s="82">
        <f>SUM(G55:G57)</f>
        <v>26550196</v>
      </c>
      <c r="H54" s="82">
        <f t="shared" ref="H54:N54" si="20">SUM(H55:H57)</f>
        <v>23839902</v>
      </c>
      <c r="I54" s="82">
        <f t="shared" si="20"/>
        <v>27756409</v>
      </c>
      <c r="J54" s="82">
        <f t="shared" si="20"/>
        <v>26655862</v>
      </c>
      <c r="K54" s="82">
        <f t="shared" si="20"/>
        <v>24937363</v>
      </c>
      <c r="L54" s="82">
        <f t="shared" si="20"/>
        <v>24456002</v>
      </c>
      <c r="M54" s="82">
        <f t="shared" si="20"/>
        <v>24984660</v>
      </c>
      <c r="N54" s="82">
        <f t="shared" si="20"/>
        <v>24876135</v>
      </c>
      <c r="O54" s="82">
        <v>24034791</v>
      </c>
      <c r="P54" s="82">
        <v>21846075</v>
      </c>
      <c r="Q54" s="82">
        <v>19406912</v>
      </c>
      <c r="R54" s="82">
        <v>22151695</v>
      </c>
      <c r="S54" s="82">
        <v>21566403</v>
      </c>
      <c r="T54" s="82">
        <v>20784348</v>
      </c>
      <c r="U54" s="82">
        <v>19857041</v>
      </c>
      <c r="V54" s="82">
        <v>20294992</v>
      </c>
      <c r="W54" s="82">
        <v>19759979</v>
      </c>
      <c r="X54" s="82">
        <v>19172527</v>
      </c>
      <c r="Y54" s="82">
        <v>18455075</v>
      </c>
      <c r="Z54" s="82">
        <v>17952080</v>
      </c>
      <c r="AA54" s="82">
        <v>16611244</v>
      </c>
      <c r="AB54" s="82">
        <v>16706532</v>
      </c>
      <c r="AC54" s="82">
        <v>15170151</v>
      </c>
      <c r="AD54" s="82">
        <v>14293330</v>
      </c>
      <c r="AE54" s="82">
        <v>13655553</v>
      </c>
      <c r="AF54" s="82">
        <v>14824712</v>
      </c>
      <c r="AG54" s="82">
        <v>15478878</v>
      </c>
      <c r="AH54" s="82">
        <v>15757881</v>
      </c>
    </row>
    <row r="55" spans="2:34" ht="15" customHeight="1">
      <c r="B55" s="83" t="s">
        <v>48</v>
      </c>
      <c r="C55" s="94">
        <v>98964</v>
      </c>
      <c r="D55" s="94">
        <v>72348</v>
      </c>
      <c r="E55" s="94">
        <v>77995</v>
      </c>
      <c r="F55" s="94">
        <v>73406</v>
      </c>
      <c r="G55" s="94">
        <v>76385</v>
      </c>
      <c r="H55" s="94">
        <v>403775</v>
      </c>
      <c r="I55" s="94">
        <v>389308</v>
      </c>
      <c r="J55" s="94">
        <v>386871</v>
      </c>
      <c r="K55" s="94">
        <v>448409</v>
      </c>
      <c r="L55" s="94">
        <v>399470</v>
      </c>
      <c r="M55" s="94">
        <v>355863</v>
      </c>
      <c r="N55" s="94">
        <v>317639</v>
      </c>
      <c r="O55" s="94">
        <v>328165</v>
      </c>
      <c r="P55" s="94">
        <v>254470</v>
      </c>
      <c r="Q55" s="94">
        <v>169694</v>
      </c>
      <c r="R55" s="94">
        <v>98812</v>
      </c>
      <c r="S55" s="96">
        <v>76056</v>
      </c>
      <c r="T55" s="96">
        <v>55828</v>
      </c>
      <c r="U55" s="96">
        <v>37686</v>
      </c>
      <c r="V55" s="96">
        <v>28156</v>
      </c>
      <c r="W55" s="86">
        <v>26574</v>
      </c>
      <c r="X55" s="86">
        <v>15216</v>
      </c>
      <c r="Y55" s="86">
        <v>20994</v>
      </c>
      <c r="Z55" s="86">
        <v>15576</v>
      </c>
      <c r="AA55" s="86">
        <v>17319</v>
      </c>
      <c r="AB55" s="86">
        <v>21710</v>
      </c>
      <c r="AC55" s="86">
        <v>21562</v>
      </c>
      <c r="AD55" s="86">
        <v>27779</v>
      </c>
      <c r="AE55" s="86">
        <v>25439</v>
      </c>
      <c r="AF55" s="86">
        <v>37330</v>
      </c>
      <c r="AG55" s="86">
        <v>43939</v>
      </c>
      <c r="AH55" s="86">
        <v>55297</v>
      </c>
    </row>
    <row r="56" spans="2:34" ht="15" customHeight="1">
      <c r="B56" s="83" t="s">
        <v>49</v>
      </c>
      <c r="C56" s="94">
        <v>16221215</v>
      </c>
      <c r="D56" s="94">
        <v>13498697</v>
      </c>
      <c r="E56" s="94">
        <v>10755190</v>
      </c>
      <c r="F56" s="94">
        <v>7691489</v>
      </c>
      <c r="G56" s="94">
        <v>5517415</v>
      </c>
      <c r="H56" s="94">
        <v>2518914</v>
      </c>
      <c r="I56" s="94">
        <v>7822521</v>
      </c>
      <c r="J56" s="94">
        <v>8254977</v>
      </c>
      <c r="K56" s="94">
        <v>5482464</v>
      </c>
      <c r="L56" s="94">
        <v>2775428</v>
      </c>
      <c r="M56" s="94">
        <v>2642599</v>
      </c>
      <c r="N56" s="94">
        <v>3336515</v>
      </c>
      <c r="O56" s="94">
        <v>3446520</v>
      </c>
      <c r="P56" s="94">
        <v>3411051</v>
      </c>
      <c r="Q56" s="96">
        <v>3533888</v>
      </c>
      <c r="R56" s="94">
        <v>7767737</v>
      </c>
      <c r="S56" s="96">
        <v>8747715</v>
      </c>
      <c r="T56" s="96">
        <v>8522037</v>
      </c>
      <c r="U56" s="96">
        <v>8541211</v>
      </c>
      <c r="V56" s="96">
        <v>9296702</v>
      </c>
      <c r="W56" s="86">
        <v>8365928</v>
      </c>
      <c r="X56" s="86">
        <v>7130328</v>
      </c>
      <c r="Y56" s="86">
        <v>6610027</v>
      </c>
      <c r="Z56" s="86">
        <v>7621278</v>
      </c>
      <c r="AA56" s="86">
        <v>7463438</v>
      </c>
      <c r="AB56" s="86">
        <v>8312092</v>
      </c>
      <c r="AC56" s="86">
        <v>8162977</v>
      </c>
      <c r="AD56" s="86">
        <v>8049159</v>
      </c>
      <c r="AE56" s="86">
        <v>8730148</v>
      </c>
      <c r="AF56" s="86">
        <v>10407097</v>
      </c>
      <c r="AG56" s="86">
        <v>11981281</v>
      </c>
      <c r="AH56" s="86">
        <v>12405512</v>
      </c>
    </row>
    <row r="57" spans="2:34" ht="15" customHeight="1">
      <c r="B57" s="83" t="s">
        <v>50</v>
      </c>
      <c r="C57" s="94">
        <v>15119645</v>
      </c>
      <c r="D57" s="94">
        <v>17640534</v>
      </c>
      <c r="E57" s="94">
        <v>19228221</v>
      </c>
      <c r="F57" s="94">
        <v>20670903</v>
      </c>
      <c r="G57" s="94">
        <v>20956396</v>
      </c>
      <c r="H57" s="94">
        <v>20917213</v>
      </c>
      <c r="I57" s="94">
        <v>19544580</v>
      </c>
      <c r="J57" s="94">
        <v>18014014</v>
      </c>
      <c r="K57" s="94">
        <v>19006490</v>
      </c>
      <c r="L57" s="94">
        <v>21281104</v>
      </c>
      <c r="M57" s="94">
        <v>21986198</v>
      </c>
      <c r="N57" s="94">
        <v>21221981</v>
      </c>
      <c r="O57" s="94">
        <v>20260106</v>
      </c>
      <c r="P57" s="94">
        <v>18180554</v>
      </c>
      <c r="Q57" s="96">
        <v>15703330</v>
      </c>
      <c r="R57" s="94">
        <v>14285146</v>
      </c>
      <c r="S57" s="96">
        <v>12742632</v>
      </c>
      <c r="T57" s="96">
        <v>12206483</v>
      </c>
      <c r="U57" s="96">
        <v>11278144</v>
      </c>
      <c r="V57" s="96">
        <v>10970134</v>
      </c>
      <c r="W57" s="86">
        <v>11367477</v>
      </c>
      <c r="X57" s="86">
        <v>12026983</v>
      </c>
      <c r="Y57" s="86">
        <v>11824054</v>
      </c>
      <c r="Z57" s="86">
        <v>10315226</v>
      </c>
      <c r="AA57" s="86">
        <v>9130487</v>
      </c>
      <c r="AB57" s="86">
        <v>8372730</v>
      </c>
      <c r="AC57" s="86">
        <v>6985612</v>
      </c>
      <c r="AD57" s="86">
        <v>6216392</v>
      </c>
      <c r="AE57" s="86">
        <v>4899966</v>
      </c>
      <c r="AF57" s="86">
        <v>4380285</v>
      </c>
      <c r="AG57" s="86">
        <v>3453658</v>
      </c>
      <c r="AH57" s="86">
        <v>3297072</v>
      </c>
    </row>
    <row r="58" spans="2:34" ht="15" customHeight="1">
      <c r="B58" s="81" t="s">
        <v>51</v>
      </c>
      <c r="C58" s="82">
        <f t="shared" ref="C58:E58" si="21">SUM(C59:C61)</f>
        <v>4750000</v>
      </c>
      <c r="D58" s="82">
        <f t="shared" si="21"/>
        <v>4799998</v>
      </c>
      <c r="E58" s="82">
        <f t="shared" si="21"/>
        <v>5895765</v>
      </c>
      <c r="F58" s="82">
        <f t="shared" ref="F58:N58" si="22">SUM(F59:F61)</f>
        <v>5043773</v>
      </c>
      <c r="G58" s="82">
        <f t="shared" si="22"/>
        <v>4703896</v>
      </c>
      <c r="H58" s="82">
        <f t="shared" si="22"/>
        <v>4203591</v>
      </c>
      <c r="I58" s="82">
        <f t="shared" si="22"/>
        <v>4303078</v>
      </c>
      <c r="J58" s="82">
        <f t="shared" si="22"/>
        <v>5753165</v>
      </c>
      <c r="K58" s="82">
        <f t="shared" si="22"/>
        <v>5884794</v>
      </c>
      <c r="L58" s="82">
        <f t="shared" si="22"/>
        <v>3403720</v>
      </c>
      <c r="M58" s="82">
        <f t="shared" si="22"/>
        <v>3053669</v>
      </c>
      <c r="N58" s="82">
        <f t="shared" si="22"/>
        <v>2124553</v>
      </c>
      <c r="O58" s="82">
        <v>1186562</v>
      </c>
      <c r="P58" s="82">
        <v>2200</v>
      </c>
      <c r="Q58" s="82">
        <v>1440703</v>
      </c>
      <c r="R58" s="82">
        <v>762703</v>
      </c>
      <c r="S58" s="82">
        <v>1307042</v>
      </c>
      <c r="T58" s="82">
        <v>92695</v>
      </c>
      <c r="U58" s="82">
        <v>60802</v>
      </c>
      <c r="V58" s="82">
        <v>243393</v>
      </c>
      <c r="W58" s="82">
        <v>295805</v>
      </c>
      <c r="X58" s="82">
        <v>251524</v>
      </c>
      <c r="Y58" s="82">
        <v>700802</v>
      </c>
      <c r="Z58" s="82">
        <v>195052</v>
      </c>
      <c r="AA58" s="82">
        <v>260187</v>
      </c>
      <c r="AB58" s="82">
        <v>257342</v>
      </c>
      <c r="AC58" s="82">
        <v>896168</v>
      </c>
      <c r="AD58" s="82">
        <v>1060507</v>
      </c>
      <c r="AE58" s="82">
        <v>1591487</v>
      </c>
      <c r="AF58" s="82">
        <v>1689483</v>
      </c>
      <c r="AG58" s="82">
        <v>1103852</v>
      </c>
      <c r="AH58" s="82">
        <v>1154420</v>
      </c>
    </row>
    <row r="59" spans="2:34" ht="15" customHeight="1">
      <c r="B59" s="83" t="s">
        <v>15</v>
      </c>
      <c r="C59" s="94">
        <v>4750000</v>
      </c>
      <c r="D59" s="94">
        <v>4799998</v>
      </c>
      <c r="E59" s="94">
        <v>5895765</v>
      </c>
      <c r="F59" s="94">
        <v>5043773</v>
      </c>
      <c r="G59" s="94">
        <v>4703896</v>
      </c>
      <c r="H59" s="94">
        <v>4203591</v>
      </c>
      <c r="I59" s="94">
        <v>4303078</v>
      </c>
      <c r="J59" s="94">
        <v>5753165</v>
      </c>
      <c r="K59" s="94">
        <v>5884794</v>
      </c>
      <c r="L59" s="94">
        <v>3403720</v>
      </c>
      <c r="M59" s="94">
        <v>3053669</v>
      </c>
      <c r="N59" s="94">
        <v>2124553</v>
      </c>
      <c r="O59" s="94">
        <v>1186562</v>
      </c>
      <c r="P59" s="94">
        <v>2200</v>
      </c>
      <c r="Q59" s="96">
        <v>1440703</v>
      </c>
      <c r="R59" s="96">
        <v>762703</v>
      </c>
      <c r="S59" s="96">
        <v>1307042</v>
      </c>
      <c r="T59" s="96">
        <v>92695</v>
      </c>
      <c r="U59" s="96">
        <v>60802</v>
      </c>
      <c r="V59" s="96">
        <v>243393</v>
      </c>
      <c r="W59" s="86">
        <v>295805</v>
      </c>
      <c r="X59" s="86">
        <v>251524</v>
      </c>
      <c r="Y59" s="86">
        <v>390752</v>
      </c>
      <c r="Z59" s="86">
        <v>195052</v>
      </c>
      <c r="AA59" s="86">
        <v>260187</v>
      </c>
      <c r="AB59" s="86">
        <v>256340</v>
      </c>
      <c r="AC59" s="86">
        <v>889415</v>
      </c>
      <c r="AD59" s="86">
        <v>563657</v>
      </c>
      <c r="AE59" s="86">
        <v>1074431</v>
      </c>
      <c r="AF59" s="86">
        <v>1180503</v>
      </c>
      <c r="AG59" s="86">
        <v>1103852</v>
      </c>
      <c r="AH59" s="86">
        <v>1154420</v>
      </c>
    </row>
    <row r="60" spans="2:34" ht="15" customHeight="1">
      <c r="B60" s="83" t="s">
        <v>52</v>
      </c>
      <c r="C60" s="84">
        <v>0</v>
      </c>
      <c r="D60" s="84">
        <v>0</v>
      </c>
      <c r="E60" s="84">
        <v>0</v>
      </c>
      <c r="F60" s="84">
        <v>0</v>
      </c>
      <c r="G60" s="84">
        <v>0</v>
      </c>
      <c r="H60" s="84">
        <v>0</v>
      </c>
      <c r="I60" s="84">
        <v>0</v>
      </c>
      <c r="J60" s="84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0</v>
      </c>
      <c r="Q60" s="84">
        <v>0</v>
      </c>
      <c r="R60" s="84">
        <v>0</v>
      </c>
      <c r="S60" s="84">
        <v>0</v>
      </c>
      <c r="T60" s="84">
        <v>0</v>
      </c>
      <c r="U60" s="84">
        <v>0</v>
      </c>
      <c r="V60" s="84">
        <v>0</v>
      </c>
      <c r="W60" s="85">
        <v>0</v>
      </c>
      <c r="X60" s="85">
        <v>0</v>
      </c>
      <c r="Y60" s="85">
        <v>310050</v>
      </c>
      <c r="Z60" s="90">
        <v>0</v>
      </c>
      <c r="AA60" s="90">
        <v>0</v>
      </c>
      <c r="AB60" s="90">
        <v>1002</v>
      </c>
      <c r="AC60" s="90">
        <v>6000</v>
      </c>
      <c r="AD60" s="90">
        <v>496578</v>
      </c>
      <c r="AE60" s="90">
        <v>517056</v>
      </c>
      <c r="AF60" s="90">
        <v>508799</v>
      </c>
      <c r="AG60" s="90">
        <v>0</v>
      </c>
      <c r="AH60" s="90">
        <v>0</v>
      </c>
    </row>
    <row r="61" spans="2:34" ht="15" customHeight="1">
      <c r="B61" s="83" t="s">
        <v>53</v>
      </c>
      <c r="C61" s="84">
        <v>0</v>
      </c>
      <c r="D61" s="84">
        <v>0</v>
      </c>
      <c r="E61" s="84">
        <v>0</v>
      </c>
      <c r="F61" s="84">
        <v>0</v>
      </c>
      <c r="G61" s="84">
        <v>0</v>
      </c>
      <c r="H61" s="84">
        <v>0</v>
      </c>
      <c r="I61" s="84">
        <v>0</v>
      </c>
      <c r="J61" s="84">
        <v>0</v>
      </c>
      <c r="K61" s="84">
        <v>0</v>
      </c>
      <c r="L61" s="84">
        <v>0</v>
      </c>
      <c r="M61" s="84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0</v>
      </c>
      <c r="W61" s="90">
        <v>0</v>
      </c>
      <c r="X61" s="90">
        <v>0</v>
      </c>
      <c r="Y61" s="90">
        <v>0</v>
      </c>
      <c r="Z61" s="90">
        <v>0</v>
      </c>
      <c r="AA61" s="90">
        <v>0</v>
      </c>
      <c r="AB61" s="90">
        <v>0</v>
      </c>
      <c r="AC61" s="90">
        <v>753</v>
      </c>
      <c r="AD61" s="90">
        <v>272</v>
      </c>
      <c r="AE61" s="90">
        <v>0</v>
      </c>
      <c r="AF61" s="90">
        <v>181</v>
      </c>
      <c r="AG61" s="90">
        <v>0</v>
      </c>
      <c r="AH61" s="90">
        <v>0</v>
      </c>
    </row>
    <row r="62" spans="2:34" ht="15" customHeight="1">
      <c r="B62" s="81" t="s">
        <v>54</v>
      </c>
      <c r="C62" s="82">
        <f t="shared" ref="C62:N62" si="23">C63</f>
        <v>15499197</v>
      </c>
      <c r="D62" s="82">
        <f t="shared" si="23"/>
        <v>16068652</v>
      </c>
      <c r="E62" s="82">
        <f t="shared" si="23"/>
        <v>16395752</v>
      </c>
      <c r="F62" s="82">
        <f t="shared" si="23"/>
        <v>15712914</v>
      </c>
      <c r="G62" s="82">
        <f t="shared" si="23"/>
        <v>13039005</v>
      </c>
      <c r="H62" s="82">
        <f t="shared" si="23"/>
        <v>12403826</v>
      </c>
      <c r="I62" s="82">
        <f t="shared" si="23"/>
        <v>10938569</v>
      </c>
      <c r="J62" s="82">
        <f t="shared" si="23"/>
        <v>10788565</v>
      </c>
      <c r="K62" s="82">
        <f t="shared" si="23"/>
        <v>10618218</v>
      </c>
      <c r="L62" s="82">
        <f t="shared" si="23"/>
        <v>11885240</v>
      </c>
      <c r="M62" s="82">
        <f t="shared" si="23"/>
        <v>11374767</v>
      </c>
      <c r="N62" s="82">
        <f t="shared" si="23"/>
        <v>10150881</v>
      </c>
      <c r="O62" s="82">
        <v>9380408</v>
      </c>
      <c r="P62" s="82">
        <v>10080719.849929998</v>
      </c>
      <c r="Q62" s="82">
        <v>10223429</v>
      </c>
      <c r="R62" s="82">
        <v>5699987</v>
      </c>
      <c r="S62" s="82">
        <v>5346049</v>
      </c>
      <c r="T62" s="82">
        <v>4584295</v>
      </c>
      <c r="U62" s="82">
        <v>4213619</v>
      </c>
      <c r="V62" s="82">
        <v>1880605</v>
      </c>
      <c r="W62" s="82">
        <v>1868324</v>
      </c>
      <c r="X62" s="82">
        <v>1871633</v>
      </c>
      <c r="Y62" s="82">
        <v>1875991</v>
      </c>
      <c r="Z62" s="82">
        <v>1191567</v>
      </c>
      <c r="AA62" s="82">
        <v>1249961</v>
      </c>
      <c r="AB62" s="82">
        <v>1384255</v>
      </c>
      <c r="AC62" s="82">
        <v>1455558</v>
      </c>
      <c r="AD62" s="82">
        <v>1710599</v>
      </c>
      <c r="AE62" s="82">
        <v>2249555</v>
      </c>
      <c r="AF62" s="82">
        <v>2354097</v>
      </c>
      <c r="AG62" s="82">
        <v>2494998</v>
      </c>
      <c r="AH62" s="82">
        <v>2775111</v>
      </c>
    </row>
    <row r="63" spans="2:34" ht="15" customHeight="1">
      <c r="B63" s="83" t="s">
        <v>55</v>
      </c>
      <c r="C63" s="96">
        <v>15499197</v>
      </c>
      <c r="D63" s="96">
        <v>16068652</v>
      </c>
      <c r="E63" s="96">
        <v>16395752</v>
      </c>
      <c r="F63" s="96">
        <v>15712914</v>
      </c>
      <c r="G63" s="96">
        <v>13039005</v>
      </c>
      <c r="H63" s="96">
        <v>12403826</v>
      </c>
      <c r="I63" s="96">
        <v>10938569</v>
      </c>
      <c r="J63" s="96">
        <v>10788565</v>
      </c>
      <c r="K63" s="96">
        <v>10618218</v>
      </c>
      <c r="L63" s="96">
        <v>11885240</v>
      </c>
      <c r="M63" s="96">
        <v>11374767</v>
      </c>
      <c r="N63" s="96">
        <v>10150881</v>
      </c>
      <c r="O63" s="96">
        <v>9380408</v>
      </c>
      <c r="P63" s="96">
        <v>10080719.849929998</v>
      </c>
      <c r="Q63" s="96">
        <v>10223429</v>
      </c>
      <c r="R63" s="94">
        <v>5699987</v>
      </c>
      <c r="S63" s="96">
        <v>5346049</v>
      </c>
      <c r="T63" s="96">
        <v>4584295</v>
      </c>
      <c r="U63" s="96">
        <v>4213619</v>
      </c>
      <c r="V63" s="96">
        <v>1880605</v>
      </c>
      <c r="W63" s="86">
        <v>1868324</v>
      </c>
      <c r="X63" s="86">
        <v>1871633</v>
      </c>
      <c r="Y63" s="86">
        <v>1875991</v>
      </c>
      <c r="Z63" s="86">
        <v>1191567</v>
      </c>
      <c r="AA63" s="86">
        <v>1249961</v>
      </c>
      <c r="AB63" s="86">
        <v>1384255</v>
      </c>
      <c r="AC63" s="86">
        <v>1455558</v>
      </c>
      <c r="AD63" s="86">
        <v>1710599</v>
      </c>
      <c r="AE63" s="86">
        <v>2249555</v>
      </c>
      <c r="AF63" s="86">
        <v>2354097</v>
      </c>
      <c r="AG63" s="86">
        <v>2494998</v>
      </c>
      <c r="AH63" s="86">
        <v>2775111</v>
      </c>
    </row>
    <row r="64" spans="2:34" ht="15" customHeight="1">
      <c r="B64" s="81" t="s">
        <v>20</v>
      </c>
      <c r="C64" s="82">
        <f t="shared" ref="C64:E64" si="24">SUM(C65:C66)</f>
        <v>2070747</v>
      </c>
      <c r="D64" s="82">
        <v>1817312</v>
      </c>
      <c r="E64" s="82">
        <f t="shared" si="24"/>
        <v>1790629</v>
      </c>
      <c r="F64" s="82">
        <f t="shared" ref="F64:N64" si="25">SUM(F65:F66)</f>
        <v>1726658</v>
      </c>
      <c r="G64" s="82">
        <f t="shared" si="25"/>
        <v>1691789</v>
      </c>
      <c r="H64" s="82">
        <f t="shared" si="25"/>
        <v>1677238</v>
      </c>
      <c r="I64" s="82">
        <f t="shared" si="25"/>
        <v>1825016</v>
      </c>
      <c r="J64" s="82">
        <f t="shared" si="25"/>
        <v>2018964</v>
      </c>
      <c r="K64" s="82">
        <f t="shared" si="25"/>
        <v>2270533</v>
      </c>
      <c r="L64" s="82">
        <f t="shared" si="25"/>
        <v>2445995</v>
      </c>
      <c r="M64" s="82">
        <f t="shared" si="25"/>
        <v>2629192</v>
      </c>
      <c r="N64" s="82">
        <f t="shared" si="25"/>
        <v>2405055</v>
      </c>
      <c r="O64" s="82">
        <v>2462545</v>
      </c>
      <c r="P64" s="82">
        <v>2297143.7576700002</v>
      </c>
      <c r="Q64" s="82">
        <v>2043406</v>
      </c>
      <c r="R64" s="82">
        <v>1597661</v>
      </c>
      <c r="S64" s="82">
        <v>1491821</v>
      </c>
      <c r="T64" s="82">
        <v>1147580</v>
      </c>
      <c r="U64" s="82">
        <v>960532</v>
      </c>
      <c r="V64" s="82">
        <v>860684</v>
      </c>
      <c r="W64" s="82">
        <v>933731</v>
      </c>
      <c r="X64" s="82">
        <v>824548</v>
      </c>
      <c r="Y64" s="82">
        <v>771210</v>
      </c>
      <c r="Z64" s="82">
        <v>733906</v>
      </c>
      <c r="AA64" s="87">
        <v>728628</v>
      </c>
      <c r="AB64" s="87">
        <v>888644</v>
      </c>
      <c r="AC64" s="87">
        <v>780211</v>
      </c>
      <c r="AD64" s="87">
        <v>915666</v>
      </c>
      <c r="AE64" s="87">
        <v>851219</v>
      </c>
      <c r="AF64" s="87">
        <v>160038</v>
      </c>
      <c r="AG64" s="87">
        <v>235732</v>
      </c>
      <c r="AH64" s="87">
        <v>103036</v>
      </c>
    </row>
    <row r="65" spans="2:34" ht="15" customHeight="1">
      <c r="B65" s="83" t="s">
        <v>56</v>
      </c>
      <c r="C65" s="172">
        <v>1972296</v>
      </c>
      <c r="D65" s="96">
        <v>1650092</v>
      </c>
      <c r="E65" s="96">
        <v>1665059</v>
      </c>
      <c r="F65" s="96">
        <v>1587700</v>
      </c>
      <c r="G65" s="96">
        <v>1576733</v>
      </c>
      <c r="H65" s="96">
        <v>1547051</v>
      </c>
      <c r="I65" s="96">
        <v>1718524</v>
      </c>
      <c r="J65" s="96">
        <v>1896712</v>
      </c>
      <c r="K65" s="96">
        <v>2138323</v>
      </c>
      <c r="L65" s="96">
        <v>2301988</v>
      </c>
      <c r="M65" s="96">
        <v>2506225</v>
      </c>
      <c r="N65" s="96">
        <v>2334627</v>
      </c>
      <c r="O65" s="96">
        <v>2383754</v>
      </c>
      <c r="P65" s="96">
        <v>2136010.4714600001</v>
      </c>
      <c r="Q65" s="96">
        <v>1851433</v>
      </c>
      <c r="R65" s="94">
        <v>1492661</v>
      </c>
      <c r="S65" s="96">
        <v>1380060</v>
      </c>
      <c r="T65" s="96">
        <v>1056472</v>
      </c>
      <c r="U65" s="96">
        <v>833726</v>
      </c>
      <c r="V65" s="96">
        <v>802014</v>
      </c>
      <c r="W65" s="86">
        <v>796912</v>
      </c>
      <c r="X65" s="86">
        <v>684023</v>
      </c>
      <c r="Y65" s="86">
        <v>620434</v>
      </c>
      <c r="Z65" s="86">
        <v>596697</v>
      </c>
      <c r="AA65" s="90">
        <v>615912</v>
      </c>
      <c r="AB65" s="90">
        <v>593121</v>
      </c>
      <c r="AC65" s="90">
        <v>593017</v>
      </c>
      <c r="AD65" s="90">
        <v>610247</v>
      </c>
      <c r="AE65" s="90">
        <v>654035</v>
      </c>
      <c r="AF65" s="90">
        <v>0</v>
      </c>
      <c r="AG65" s="90">
        <v>0</v>
      </c>
      <c r="AH65" s="90">
        <v>0</v>
      </c>
    </row>
    <row r="66" spans="2:34" ht="15" customHeight="1">
      <c r="B66" s="83" t="s">
        <v>57</v>
      </c>
      <c r="C66" s="172">
        <v>98451</v>
      </c>
      <c r="D66" s="96">
        <v>167220</v>
      </c>
      <c r="E66" s="96">
        <v>125570</v>
      </c>
      <c r="F66" s="96">
        <v>138958</v>
      </c>
      <c r="G66" s="96">
        <v>115056</v>
      </c>
      <c r="H66" s="96">
        <v>130187</v>
      </c>
      <c r="I66" s="96">
        <v>106492</v>
      </c>
      <c r="J66" s="96">
        <v>122252</v>
      </c>
      <c r="K66" s="96">
        <v>132210</v>
      </c>
      <c r="L66" s="96">
        <v>144007</v>
      </c>
      <c r="M66" s="96">
        <v>122967</v>
      </c>
      <c r="N66" s="96">
        <v>70428</v>
      </c>
      <c r="O66" s="96">
        <v>78791</v>
      </c>
      <c r="P66" s="96">
        <v>161133.28620999999</v>
      </c>
      <c r="Q66" s="96">
        <v>191973</v>
      </c>
      <c r="R66" s="94">
        <v>105000</v>
      </c>
      <c r="S66" s="96">
        <v>111761</v>
      </c>
      <c r="T66" s="96">
        <v>91108</v>
      </c>
      <c r="U66" s="96">
        <v>126806</v>
      </c>
      <c r="V66" s="96">
        <v>58670</v>
      </c>
      <c r="W66" s="86">
        <v>136819</v>
      </c>
      <c r="X66" s="86">
        <v>140525</v>
      </c>
      <c r="Y66" s="86">
        <v>150776</v>
      </c>
      <c r="Z66" s="86">
        <v>137209</v>
      </c>
      <c r="AA66" s="90">
        <v>112716</v>
      </c>
      <c r="AB66" s="90">
        <v>295523</v>
      </c>
      <c r="AC66" s="90">
        <v>187194</v>
      </c>
      <c r="AD66" s="90">
        <v>305419</v>
      </c>
      <c r="AE66" s="90">
        <v>197184</v>
      </c>
      <c r="AF66" s="90">
        <v>160038</v>
      </c>
      <c r="AG66" s="90">
        <v>235732</v>
      </c>
      <c r="AH66" s="90">
        <v>103036</v>
      </c>
    </row>
    <row r="67" spans="2:34" ht="15" customHeight="1">
      <c r="B67" s="81" t="s">
        <v>58</v>
      </c>
      <c r="C67" s="133">
        <v>230981</v>
      </c>
      <c r="D67" s="133">
        <v>311672</v>
      </c>
      <c r="E67" s="133">
        <v>313387</v>
      </c>
      <c r="F67" s="133">
        <v>381668</v>
      </c>
      <c r="G67" s="133">
        <v>363541</v>
      </c>
      <c r="H67" s="133">
        <v>767672</v>
      </c>
      <c r="I67" s="133">
        <v>716494</v>
      </c>
      <c r="J67" s="133">
        <v>771939</v>
      </c>
      <c r="K67" s="133">
        <v>779863</v>
      </c>
      <c r="L67" s="133">
        <v>805173</v>
      </c>
      <c r="M67" s="133">
        <v>774614</v>
      </c>
      <c r="N67" s="133">
        <v>714705</v>
      </c>
      <c r="O67" s="133">
        <v>822538</v>
      </c>
      <c r="P67" s="96">
        <v>0</v>
      </c>
      <c r="Q67" s="96">
        <v>0</v>
      </c>
      <c r="R67" s="94">
        <v>0</v>
      </c>
      <c r="S67" s="96">
        <v>0</v>
      </c>
      <c r="T67" s="96">
        <v>0</v>
      </c>
      <c r="U67" s="96">
        <v>0</v>
      </c>
      <c r="V67" s="96">
        <v>0</v>
      </c>
      <c r="W67" s="96">
        <v>0</v>
      </c>
      <c r="X67" s="96">
        <v>0</v>
      </c>
      <c r="Y67" s="96">
        <v>0</v>
      </c>
      <c r="Z67" s="96">
        <v>0</v>
      </c>
      <c r="AA67" s="96">
        <v>0</v>
      </c>
      <c r="AB67" s="96">
        <v>0</v>
      </c>
      <c r="AC67" s="96">
        <v>0</v>
      </c>
      <c r="AD67" s="96">
        <v>0</v>
      </c>
      <c r="AE67" s="96">
        <v>0</v>
      </c>
      <c r="AF67" s="96">
        <v>0</v>
      </c>
      <c r="AG67" s="96">
        <v>0</v>
      </c>
      <c r="AH67" s="96">
        <v>0</v>
      </c>
    </row>
    <row r="68" spans="2:34" ht="15" customHeight="1">
      <c r="B68" s="81" t="s">
        <v>59</v>
      </c>
      <c r="C68" s="133">
        <v>577</v>
      </c>
      <c r="D68" s="133">
        <v>22161</v>
      </c>
      <c r="E68" s="133">
        <v>11670</v>
      </c>
      <c r="F68" s="133">
        <v>64658</v>
      </c>
      <c r="G68" s="133">
        <v>70327</v>
      </c>
      <c r="H68" s="133">
        <v>132146</v>
      </c>
      <c r="I68" s="133">
        <v>152326</v>
      </c>
      <c r="J68" s="133">
        <v>129282</v>
      </c>
      <c r="K68" s="133">
        <v>88353</v>
      </c>
      <c r="L68" s="133">
        <v>96160</v>
      </c>
      <c r="M68" s="133">
        <v>93325</v>
      </c>
      <c r="N68" s="133">
        <v>178937</v>
      </c>
      <c r="O68" s="133">
        <v>39488</v>
      </c>
      <c r="P68" s="133">
        <v>0</v>
      </c>
      <c r="Q68" s="133">
        <v>0</v>
      </c>
      <c r="R68" s="133">
        <v>0</v>
      </c>
      <c r="S68" s="133">
        <v>0</v>
      </c>
      <c r="T68" s="133">
        <v>0</v>
      </c>
      <c r="U68" s="133">
        <v>4044</v>
      </c>
      <c r="V68" s="133">
        <v>29596</v>
      </c>
      <c r="W68" s="82">
        <v>124979</v>
      </c>
      <c r="X68" s="82">
        <v>100514</v>
      </c>
      <c r="Y68" s="82">
        <v>123258</v>
      </c>
      <c r="Z68" s="82">
        <v>118564</v>
      </c>
      <c r="AA68" s="82">
        <v>175121</v>
      </c>
      <c r="AB68" s="82">
        <v>126003</v>
      </c>
      <c r="AC68" s="82">
        <v>151574</v>
      </c>
      <c r="AD68" s="82">
        <v>235676</v>
      </c>
      <c r="AE68" s="82">
        <v>202643</v>
      </c>
      <c r="AF68" s="82">
        <v>254262</v>
      </c>
      <c r="AG68" s="82">
        <v>168823</v>
      </c>
      <c r="AH68" s="82">
        <v>207449</v>
      </c>
    </row>
    <row r="69" spans="2:34" ht="15" customHeight="1">
      <c r="B69" s="81" t="s">
        <v>60</v>
      </c>
      <c r="C69" s="133">
        <v>24743</v>
      </c>
      <c r="D69" s="133">
        <v>39833</v>
      </c>
      <c r="E69" s="133">
        <v>58068</v>
      </c>
      <c r="F69" s="133">
        <v>79985</v>
      </c>
      <c r="G69" s="133">
        <v>106454</v>
      </c>
      <c r="H69" s="133">
        <v>136054</v>
      </c>
      <c r="I69" s="133">
        <v>169835</v>
      </c>
      <c r="J69" s="133">
        <v>275708</v>
      </c>
      <c r="K69" s="133">
        <v>315930</v>
      </c>
      <c r="L69" s="133">
        <v>357782</v>
      </c>
      <c r="M69" s="133">
        <v>402517</v>
      </c>
      <c r="N69" s="133">
        <v>447689</v>
      </c>
      <c r="O69" s="133">
        <v>492702</v>
      </c>
      <c r="P69" s="133">
        <v>538095</v>
      </c>
      <c r="Q69" s="133">
        <v>580965</v>
      </c>
      <c r="R69" s="135">
        <v>97026</v>
      </c>
      <c r="S69" s="133">
        <v>112439</v>
      </c>
      <c r="T69" s="133">
        <v>128825</v>
      </c>
      <c r="U69" s="133">
        <v>149480</v>
      </c>
      <c r="V69" s="133">
        <v>2650171</v>
      </c>
      <c r="W69" s="82">
        <v>2086843</v>
      </c>
      <c r="X69" s="82">
        <v>2235524</v>
      </c>
      <c r="Y69" s="82">
        <v>2098868</v>
      </c>
      <c r="Z69" s="82">
        <v>2398330</v>
      </c>
      <c r="AA69" s="82">
        <v>2394533</v>
      </c>
      <c r="AB69" s="82">
        <v>2589694</v>
      </c>
      <c r="AC69" s="82">
        <v>2519685</v>
      </c>
      <c r="AD69" s="82">
        <v>1920001</v>
      </c>
      <c r="AE69" s="82">
        <v>1979355</v>
      </c>
      <c r="AF69" s="82">
        <v>1986019</v>
      </c>
      <c r="AG69" s="82">
        <v>2088904</v>
      </c>
      <c r="AH69" s="82">
        <v>2088874</v>
      </c>
    </row>
    <row r="70" spans="2:34" ht="15" customHeight="1">
      <c r="B70" s="81" t="s">
        <v>61</v>
      </c>
      <c r="C70" s="133">
        <v>628654</v>
      </c>
      <c r="D70" s="133">
        <v>534230</v>
      </c>
      <c r="E70" s="133">
        <v>410737</v>
      </c>
      <c r="F70" s="133">
        <v>310497</v>
      </c>
      <c r="G70" s="133">
        <v>321138</v>
      </c>
      <c r="H70" s="133">
        <v>305656</v>
      </c>
      <c r="I70" s="133">
        <v>321163</v>
      </c>
      <c r="J70" s="133">
        <v>337561</v>
      </c>
      <c r="K70" s="133">
        <v>344282</v>
      </c>
      <c r="L70" s="133">
        <v>388471</v>
      </c>
      <c r="M70" s="133">
        <v>394277</v>
      </c>
      <c r="N70" s="133">
        <v>418745</v>
      </c>
      <c r="O70" s="133">
        <v>419363</v>
      </c>
      <c r="P70" s="133">
        <v>446463</v>
      </c>
      <c r="Q70" s="133">
        <v>497994</v>
      </c>
      <c r="R70" s="135">
        <v>493078</v>
      </c>
      <c r="S70" s="133">
        <v>513622</v>
      </c>
      <c r="T70" s="133">
        <v>588182</v>
      </c>
      <c r="U70" s="133">
        <v>596798</v>
      </c>
      <c r="V70" s="133">
        <v>592440</v>
      </c>
      <c r="W70" s="82">
        <v>591125</v>
      </c>
      <c r="X70" s="82">
        <v>599314.09930999996</v>
      </c>
      <c r="Y70" s="82">
        <v>594623.96169000003</v>
      </c>
      <c r="Z70" s="82">
        <v>573703.21510000003</v>
      </c>
      <c r="AA70" s="87">
        <v>608867</v>
      </c>
      <c r="AB70" s="87">
        <v>648991.07769000006</v>
      </c>
      <c r="AC70" s="87">
        <v>676691.95373000007</v>
      </c>
      <c r="AD70" s="87">
        <v>684925.47782000003</v>
      </c>
      <c r="AE70" s="87">
        <v>699658.62841999996</v>
      </c>
      <c r="AF70" s="87">
        <v>501481.20968999999</v>
      </c>
      <c r="AG70" s="87">
        <v>477513.51423999999</v>
      </c>
      <c r="AH70" s="87">
        <v>438265.84090999997</v>
      </c>
    </row>
    <row r="71" spans="2:34" ht="15" customHeight="1">
      <c r="B71" s="81" t="s">
        <v>62</v>
      </c>
      <c r="C71" s="82">
        <f t="shared" ref="C71:E71" si="26">SUM(C72:C73)</f>
        <v>587482</v>
      </c>
      <c r="D71" s="82">
        <v>615094</v>
      </c>
      <c r="E71" s="82">
        <f t="shared" si="26"/>
        <v>530236</v>
      </c>
      <c r="F71" s="82">
        <f t="shared" ref="F71:N71" si="27">SUM(F72:F73)</f>
        <v>317935</v>
      </c>
      <c r="G71" s="82">
        <f t="shared" si="27"/>
        <v>390916</v>
      </c>
      <c r="H71" s="82">
        <f t="shared" si="27"/>
        <v>363118</v>
      </c>
      <c r="I71" s="82">
        <f t="shared" si="27"/>
        <v>369393</v>
      </c>
      <c r="J71" s="82">
        <f t="shared" si="27"/>
        <v>220813</v>
      </c>
      <c r="K71" s="82">
        <f t="shared" si="27"/>
        <v>337823</v>
      </c>
      <c r="L71" s="82">
        <f t="shared" si="27"/>
        <v>299590</v>
      </c>
      <c r="M71" s="82">
        <f t="shared" si="27"/>
        <v>170631</v>
      </c>
      <c r="N71" s="82">
        <f t="shared" si="27"/>
        <v>186489</v>
      </c>
      <c r="O71" s="82">
        <v>561761</v>
      </c>
      <c r="P71" s="82">
        <v>571122</v>
      </c>
      <c r="Q71" s="82">
        <v>548149</v>
      </c>
      <c r="R71" s="82">
        <v>327128</v>
      </c>
      <c r="S71" s="82">
        <v>536768</v>
      </c>
      <c r="T71" s="82">
        <v>462908</v>
      </c>
      <c r="U71" s="82">
        <v>460969</v>
      </c>
      <c r="V71" s="82">
        <v>180957</v>
      </c>
      <c r="W71" s="82">
        <v>441713</v>
      </c>
      <c r="X71" s="82">
        <v>289902.34101999999</v>
      </c>
      <c r="Y71" s="82">
        <v>194722.41714000001</v>
      </c>
      <c r="Z71" s="82">
        <v>148923.15837999998</v>
      </c>
      <c r="AA71" s="82">
        <v>139479.88339999999</v>
      </c>
      <c r="AB71" s="82">
        <v>144773.88918999999</v>
      </c>
      <c r="AC71" s="82">
        <v>124312.54891</v>
      </c>
      <c r="AD71" s="82">
        <v>127370.96188999995</v>
      </c>
      <c r="AE71" s="82">
        <v>131801.44813000003</v>
      </c>
      <c r="AF71" s="82">
        <v>127662.22059000004</v>
      </c>
      <c r="AG71" s="82">
        <v>131914.16722</v>
      </c>
      <c r="AH71" s="82">
        <v>148474.78429000004</v>
      </c>
    </row>
    <row r="72" spans="2:34" ht="15" customHeight="1">
      <c r="B72" s="83" t="s">
        <v>30</v>
      </c>
      <c r="C72" s="96">
        <v>452793</v>
      </c>
      <c r="D72" s="96">
        <v>562483</v>
      </c>
      <c r="E72" s="96">
        <v>494102</v>
      </c>
      <c r="F72" s="96">
        <v>313059</v>
      </c>
      <c r="G72" s="96">
        <v>336765</v>
      </c>
      <c r="H72" s="96">
        <v>292676</v>
      </c>
      <c r="I72" s="96">
        <v>300404</v>
      </c>
      <c r="J72" s="96">
        <v>158341</v>
      </c>
      <c r="K72" s="96">
        <v>249294</v>
      </c>
      <c r="L72" s="96">
        <v>234211</v>
      </c>
      <c r="M72" s="96">
        <v>88569</v>
      </c>
      <c r="N72" s="96">
        <v>80498</v>
      </c>
      <c r="O72" s="96">
        <v>451271</v>
      </c>
      <c r="P72" s="96">
        <v>456011</v>
      </c>
      <c r="Q72" s="96">
        <v>462338</v>
      </c>
      <c r="R72" s="94">
        <v>241413</v>
      </c>
      <c r="S72" s="96">
        <v>451148</v>
      </c>
      <c r="T72" s="96">
        <v>377384</v>
      </c>
      <c r="U72" s="96">
        <v>375540</v>
      </c>
      <c r="V72" s="96">
        <v>95624</v>
      </c>
      <c r="W72" s="86">
        <v>343059</v>
      </c>
      <c r="X72" s="86">
        <v>176193.03537999999</v>
      </c>
      <c r="Y72" s="86">
        <v>82460.039640000003</v>
      </c>
      <c r="Z72" s="86">
        <v>63520.865709999998</v>
      </c>
      <c r="AA72" s="86">
        <v>54208.105639999972</v>
      </c>
      <c r="AB72" s="86">
        <v>59923.221359999996</v>
      </c>
      <c r="AC72" s="86">
        <v>39549.853579999995</v>
      </c>
      <c r="AD72" s="86">
        <v>42690.45620999996</v>
      </c>
      <c r="AE72" s="86">
        <v>47119.14057000001</v>
      </c>
      <c r="AF72" s="86">
        <v>46475.548560000032</v>
      </c>
      <c r="AG72" s="86">
        <v>48154.375619999977</v>
      </c>
      <c r="AH72" s="86">
        <v>62508.477700000061</v>
      </c>
    </row>
    <row r="73" spans="2:34" ht="15" customHeight="1">
      <c r="B73" s="83" t="s">
        <v>63</v>
      </c>
      <c r="C73" s="96">
        <v>134689</v>
      </c>
      <c r="D73" s="96">
        <v>52611</v>
      </c>
      <c r="E73" s="96">
        <v>36134</v>
      </c>
      <c r="F73" s="96">
        <v>4876</v>
      </c>
      <c r="G73" s="96">
        <v>54151</v>
      </c>
      <c r="H73" s="96">
        <v>70442</v>
      </c>
      <c r="I73" s="96">
        <v>68989</v>
      </c>
      <c r="J73" s="96">
        <v>62472</v>
      </c>
      <c r="K73" s="96">
        <v>88529</v>
      </c>
      <c r="L73" s="96">
        <v>65379</v>
      </c>
      <c r="M73" s="96">
        <v>82062</v>
      </c>
      <c r="N73" s="96">
        <v>105991</v>
      </c>
      <c r="O73" s="96">
        <v>110490</v>
      </c>
      <c r="P73" s="96">
        <v>115111</v>
      </c>
      <c r="Q73" s="96">
        <v>85811</v>
      </c>
      <c r="R73" s="94">
        <v>85715</v>
      </c>
      <c r="S73" s="96">
        <v>85620</v>
      </c>
      <c r="T73" s="96">
        <v>85524</v>
      </c>
      <c r="U73" s="96">
        <v>85429</v>
      </c>
      <c r="V73" s="96">
        <v>85333</v>
      </c>
      <c r="W73" s="86">
        <v>98654</v>
      </c>
      <c r="X73" s="86">
        <v>113709.30564000001</v>
      </c>
      <c r="Y73" s="86">
        <v>112262.3775</v>
      </c>
      <c r="Z73" s="86">
        <v>85402.292669999995</v>
      </c>
      <c r="AA73" s="86">
        <v>85271.777760000012</v>
      </c>
      <c r="AB73" s="86">
        <v>84850.667829999991</v>
      </c>
      <c r="AC73" s="86">
        <v>84762.695330000002</v>
      </c>
      <c r="AD73" s="86">
        <v>84680.505679999987</v>
      </c>
      <c r="AE73" s="86">
        <v>84682.30756000003</v>
      </c>
      <c r="AF73" s="86">
        <v>81186.672030000002</v>
      </c>
      <c r="AG73" s="86">
        <v>83759.791600000011</v>
      </c>
      <c r="AH73" s="86">
        <v>85966.306589999993</v>
      </c>
    </row>
    <row r="74" spans="2:34" ht="15" customHeight="1">
      <c r="B74" s="81" t="s">
        <v>64</v>
      </c>
      <c r="C74" s="82">
        <v>1767824</v>
      </c>
      <c r="D74" s="82">
        <f t="shared" ref="D74:E74" si="28">SUM(D75:D76)</f>
        <v>2128723</v>
      </c>
      <c r="E74" s="82">
        <f t="shared" si="28"/>
        <v>2071776</v>
      </c>
      <c r="F74" s="82">
        <f t="shared" ref="F74:N74" si="29">SUM(F75:F76)</f>
        <v>2088155</v>
      </c>
      <c r="G74" s="82">
        <f t="shared" si="29"/>
        <v>2455007</v>
      </c>
      <c r="H74" s="82">
        <f t="shared" si="29"/>
        <v>2399067</v>
      </c>
      <c r="I74" s="82">
        <f t="shared" si="29"/>
        <v>2334158</v>
      </c>
      <c r="J74" s="82">
        <f t="shared" si="29"/>
        <v>2312487</v>
      </c>
      <c r="K74" s="82">
        <f t="shared" si="29"/>
        <v>2849116</v>
      </c>
      <c r="L74" s="82">
        <f t="shared" si="29"/>
        <v>2917302</v>
      </c>
      <c r="M74" s="82">
        <f t="shared" si="29"/>
        <v>2574615</v>
      </c>
      <c r="N74" s="82">
        <f t="shared" si="29"/>
        <v>2563317</v>
      </c>
      <c r="O74" s="82">
        <v>2704552</v>
      </c>
      <c r="P74" s="82">
        <v>2535925</v>
      </c>
      <c r="Q74" s="82">
        <v>2382264</v>
      </c>
      <c r="R74" s="82">
        <v>2138646</v>
      </c>
      <c r="S74" s="82">
        <v>2332336</v>
      </c>
      <c r="T74" s="82">
        <v>1929096</v>
      </c>
      <c r="U74" s="82">
        <v>1887799</v>
      </c>
      <c r="V74" s="82">
        <v>1543916</v>
      </c>
      <c r="W74" s="82">
        <v>1769464</v>
      </c>
      <c r="X74" s="82">
        <v>1371921.5596700013</v>
      </c>
      <c r="Y74" s="82">
        <v>1168635.6211699992</v>
      </c>
      <c r="Z74" s="82">
        <v>1047740.6265199967</v>
      </c>
      <c r="AA74" s="82">
        <v>966491.11659999937</v>
      </c>
      <c r="AB74" s="82">
        <v>943038.03311999887</v>
      </c>
      <c r="AC74" s="82">
        <v>888575.49736000225</v>
      </c>
      <c r="AD74" s="82">
        <v>873672.56028999761</v>
      </c>
      <c r="AE74" s="82">
        <v>917227.92345000058</v>
      </c>
      <c r="AF74" s="82">
        <v>1573192.56972</v>
      </c>
      <c r="AG74" s="82">
        <v>1599167.3185399994</v>
      </c>
      <c r="AH74" s="82">
        <v>1521405.3748000003</v>
      </c>
    </row>
    <row r="75" spans="2:34" ht="15" customHeight="1">
      <c r="B75" s="83" t="s">
        <v>65</v>
      </c>
      <c r="C75" s="96">
        <v>412596</v>
      </c>
      <c r="D75" s="96">
        <v>311908</v>
      </c>
      <c r="E75" s="96">
        <v>223355</v>
      </c>
      <c r="F75" s="96">
        <v>114650</v>
      </c>
      <c r="G75" s="96">
        <v>391869</v>
      </c>
      <c r="H75" s="96">
        <v>275971</v>
      </c>
      <c r="I75" s="96">
        <v>181589</v>
      </c>
      <c r="J75" s="96">
        <v>99207</v>
      </c>
      <c r="K75" s="96">
        <v>435207</v>
      </c>
      <c r="L75" s="96">
        <v>282707</v>
      </c>
      <c r="M75" s="96">
        <v>195646</v>
      </c>
      <c r="N75" s="96">
        <v>148080</v>
      </c>
      <c r="O75" s="96">
        <v>371683</v>
      </c>
      <c r="P75" s="96">
        <v>303312</v>
      </c>
      <c r="Q75" s="96">
        <v>215884</v>
      </c>
      <c r="R75" s="94">
        <v>114615</v>
      </c>
      <c r="S75" s="96">
        <v>325131</v>
      </c>
      <c r="T75" s="96">
        <v>237523</v>
      </c>
      <c r="U75" s="96">
        <v>164662</v>
      </c>
      <c r="V75" s="96">
        <v>90868</v>
      </c>
      <c r="W75" s="86">
        <v>266277</v>
      </c>
      <c r="X75" s="86">
        <v>176178</v>
      </c>
      <c r="Y75" s="86">
        <v>112726</v>
      </c>
      <c r="Z75" s="86">
        <v>125248</v>
      </c>
      <c r="AA75" s="86">
        <v>136232</v>
      </c>
      <c r="AB75" s="86">
        <v>153624</v>
      </c>
      <c r="AC75" s="86">
        <v>131655</v>
      </c>
      <c r="AD75" s="86">
        <v>98706</v>
      </c>
      <c r="AE75" s="86">
        <v>162530</v>
      </c>
      <c r="AF75" s="86">
        <v>121392</v>
      </c>
      <c r="AG75" s="86">
        <v>68486</v>
      </c>
      <c r="AH75" s="86">
        <v>55651</v>
      </c>
    </row>
    <row r="76" spans="2:34" ht="15" customHeight="1">
      <c r="B76" s="83" t="s">
        <v>66</v>
      </c>
      <c r="C76" s="96">
        <v>1355229</v>
      </c>
      <c r="D76" s="96">
        <v>1816815</v>
      </c>
      <c r="E76" s="96">
        <v>1848421</v>
      </c>
      <c r="F76" s="96">
        <v>1973505</v>
      </c>
      <c r="G76" s="96">
        <v>2063138</v>
      </c>
      <c r="H76" s="96">
        <v>2123096</v>
      </c>
      <c r="I76" s="96">
        <v>2152569</v>
      </c>
      <c r="J76" s="96">
        <v>2213280</v>
      </c>
      <c r="K76" s="96">
        <v>2413909</v>
      </c>
      <c r="L76" s="96">
        <v>2634595</v>
      </c>
      <c r="M76" s="96">
        <v>2378969</v>
      </c>
      <c r="N76" s="96">
        <v>2415237</v>
      </c>
      <c r="O76" s="96">
        <v>2332869</v>
      </c>
      <c r="P76" s="96">
        <v>2232613</v>
      </c>
      <c r="Q76" s="96">
        <v>2166380</v>
      </c>
      <c r="R76" s="94">
        <v>2024031</v>
      </c>
      <c r="S76" s="96">
        <v>2007205</v>
      </c>
      <c r="T76" s="96">
        <v>1691573</v>
      </c>
      <c r="U76" s="96">
        <v>1723137</v>
      </c>
      <c r="V76" s="96">
        <v>1453048</v>
      </c>
      <c r="W76" s="86">
        <v>1503187</v>
      </c>
      <c r="X76" s="86">
        <v>1195743.5596700013</v>
      </c>
      <c r="Y76" s="86">
        <v>1055909.6211699992</v>
      </c>
      <c r="Z76" s="86">
        <v>922492.62651999667</v>
      </c>
      <c r="AA76" s="86">
        <v>830259.11659999937</v>
      </c>
      <c r="AB76" s="86">
        <v>789414.03311999887</v>
      </c>
      <c r="AC76" s="86">
        <v>756920.49736000225</v>
      </c>
      <c r="AD76" s="86">
        <v>774966.56028999761</v>
      </c>
      <c r="AE76" s="86">
        <v>754697.92345000058</v>
      </c>
      <c r="AF76" s="86">
        <v>1451800.56972</v>
      </c>
      <c r="AG76" s="86">
        <v>1530681.3185399994</v>
      </c>
      <c r="AH76" s="86">
        <v>1465754.3748000003</v>
      </c>
    </row>
    <row r="77" spans="2:34" ht="15" customHeight="1">
      <c r="B77" s="83"/>
      <c r="C77" s="83"/>
      <c r="D77" s="83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  <c r="AA77" s="90"/>
      <c r="AB77" s="90"/>
      <c r="AC77" s="90"/>
      <c r="AD77" s="90"/>
      <c r="AE77" s="90"/>
      <c r="AF77" s="90"/>
      <c r="AG77" s="90"/>
      <c r="AH77" s="90"/>
    </row>
    <row r="78" spans="2:34" ht="15" customHeight="1">
      <c r="B78" s="83"/>
      <c r="C78" s="83"/>
      <c r="D78" s="83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90"/>
      <c r="AB78" s="90"/>
      <c r="AC78" s="90"/>
      <c r="AD78" s="90"/>
      <c r="AE78" s="90"/>
      <c r="AF78" s="90"/>
      <c r="AG78" s="90"/>
      <c r="AH78" s="90"/>
    </row>
    <row r="79" spans="2:34" ht="15" customHeight="1">
      <c r="B79" s="81" t="s">
        <v>67</v>
      </c>
      <c r="C79" s="82">
        <f t="shared" ref="C79:H79" si="30">SUM(C81:C88)</f>
        <v>8427177</v>
      </c>
      <c r="D79" s="82">
        <f t="shared" si="30"/>
        <v>8312401</v>
      </c>
      <c r="E79" s="82">
        <f t="shared" si="30"/>
        <v>8179175</v>
      </c>
      <c r="F79" s="82">
        <f t="shared" si="30"/>
        <v>8062791</v>
      </c>
      <c r="G79" s="82">
        <f t="shared" si="30"/>
        <v>8107322</v>
      </c>
      <c r="H79" s="82">
        <f t="shared" si="30"/>
        <v>8005556</v>
      </c>
      <c r="I79" s="82">
        <f t="shared" ref="I79:O79" si="31">SUM(I81:I88)</f>
        <v>7896555</v>
      </c>
      <c r="J79" s="82">
        <f t="shared" si="31"/>
        <v>7811558</v>
      </c>
      <c r="K79" s="82">
        <f t="shared" si="31"/>
        <v>7706046</v>
      </c>
      <c r="L79" s="82">
        <f t="shared" si="31"/>
        <v>7791628</v>
      </c>
      <c r="M79" s="82">
        <f t="shared" si="31"/>
        <v>7718812</v>
      </c>
      <c r="N79" s="82">
        <f t="shared" si="31"/>
        <v>7671689</v>
      </c>
      <c r="O79" s="82">
        <f t="shared" si="31"/>
        <v>5798633</v>
      </c>
      <c r="P79" s="82">
        <v>5676188.1214600001</v>
      </c>
      <c r="Q79" s="82">
        <v>5558555</v>
      </c>
      <c r="R79" s="82">
        <v>5434146</v>
      </c>
      <c r="S79" s="82">
        <v>5317468</v>
      </c>
      <c r="T79" s="82">
        <v>5221418</v>
      </c>
      <c r="U79" s="82">
        <v>5112742</v>
      </c>
      <c r="V79" s="82">
        <v>5021900</v>
      </c>
      <c r="W79" s="82">
        <v>4926168</v>
      </c>
      <c r="X79" s="82">
        <v>4830816</v>
      </c>
      <c r="Y79" s="82">
        <v>4226556</v>
      </c>
      <c r="Z79" s="82">
        <v>4154081</v>
      </c>
      <c r="AA79" s="82">
        <v>4095919</v>
      </c>
      <c r="AB79" s="82">
        <v>4047182</v>
      </c>
      <c r="AC79" s="82">
        <v>4016378</v>
      </c>
      <c r="AD79" s="82">
        <v>3990210</v>
      </c>
      <c r="AE79" s="82">
        <v>3555824</v>
      </c>
      <c r="AF79" s="82">
        <v>3522412</v>
      </c>
      <c r="AG79" s="82">
        <v>3460210</v>
      </c>
      <c r="AH79" s="82">
        <v>3417896</v>
      </c>
    </row>
    <row r="80" spans="2:34" ht="15" customHeight="1">
      <c r="B80" s="83" t="s">
        <v>68</v>
      </c>
      <c r="C80" s="83"/>
      <c r="D80" s="83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  <c r="AB80" s="90"/>
      <c r="AC80" s="90"/>
      <c r="AD80" s="90"/>
      <c r="AE80" s="90"/>
      <c r="AF80" s="90"/>
      <c r="AG80" s="90"/>
      <c r="AH80" s="90"/>
    </row>
    <row r="81" spans="2:34" ht="15" customHeight="1">
      <c r="B81" s="83" t="s">
        <v>69</v>
      </c>
      <c r="C81" s="96">
        <v>5580630</v>
      </c>
      <c r="D81" s="96">
        <v>5507025</v>
      </c>
      <c r="E81" s="96">
        <v>5523328</v>
      </c>
      <c r="F81" s="96">
        <v>5510226</v>
      </c>
      <c r="G81" s="96">
        <v>5458383</v>
      </c>
      <c r="H81" s="96">
        <v>5480509</v>
      </c>
      <c r="I81" s="96">
        <v>5482219</v>
      </c>
      <c r="J81" s="96">
        <v>5491525</v>
      </c>
      <c r="K81" s="96">
        <v>5495435</v>
      </c>
      <c r="L81" s="96">
        <v>5532871</v>
      </c>
      <c r="M81" s="96">
        <v>5519312</v>
      </c>
      <c r="N81" s="96">
        <v>5364187</v>
      </c>
      <c r="O81" s="96">
        <v>3699805</v>
      </c>
      <c r="P81" s="96">
        <v>3661861.4377500005</v>
      </c>
      <c r="Q81" s="96">
        <v>3686920</v>
      </c>
      <c r="R81" s="94">
        <v>3641119</v>
      </c>
      <c r="S81" s="96">
        <v>3606057</v>
      </c>
      <c r="T81" s="96">
        <v>3668646</v>
      </c>
      <c r="U81" s="96">
        <v>3818305</v>
      </c>
      <c r="V81" s="96">
        <v>3695090</v>
      </c>
      <c r="W81" s="86">
        <v>3261355</v>
      </c>
      <c r="X81" s="86">
        <v>3261355</v>
      </c>
      <c r="Y81" s="86">
        <v>3327994</v>
      </c>
      <c r="Z81" s="86">
        <v>3344764</v>
      </c>
      <c r="AA81" s="86">
        <v>3290152</v>
      </c>
      <c r="AB81" s="86">
        <v>3286726</v>
      </c>
      <c r="AC81" s="86">
        <v>3284536</v>
      </c>
      <c r="AD81" s="86">
        <v>3069437</v>
      </c>
      <c r="AE81" s="86">
        <v>3065825</v>
      </c>
      <c r="AF81" s="86">
        <v>3065712</v>
      </c>
      <c r="AG81" s="86">
        <v>3058809</v>
      </c>
      <c r="AH81" s="86">
        <v>3056417</v>
      </c>
    </row>
    <row r="82" spans="2:34" ht="15" customHeight="1">
      <c r="B82" s="83" t="s">
        <v>70</v>
      </c>
      <c r="C82" s="96">
        <v>347690</v>
      </c>
      <c r="D82" s="96">
        <v>421295</v>
      </c>
      <c r="E82" s="96">
        <v>404992</v>
      </c>
      <c r="F82" s="96">
        <v>418094</v>
      </c>
      <c r="G82" s="96">
        <v>469937</v>
      </c>
      <c r="H82" s="96">
        <v>447811</v>
      </c>
      <c r="I82" s="96">
        <v>446101</v>
      </c>
      <c r="J82" s="96">
        <v>436795</v>
      </c>
      <c r="K82" s="96">
        <v>432885</v>
      </c>
      <c r="L82" s="96">
        <v>395449</v>
      </c>
      <c r="M82" s="96">
        <v>409008</v>
      </c>
      <c r="N82" s="96">
        <v>564133</v>
      </c>
      <c r="O82" s="96">
        <v>475417</v>
      </c>
      <c r="P82" s="96">
        <v>513360.68370999995</v>
      </c>
      <c r="Q82" s="96">
        <v>488302</v>
      </c>
      <c r="R82" s="94">
        <v>534103</v>
      </c>
      <c r="S82" s="96">
        <v>569165</v>
      </c>
      <c r="T82" s="96">
        <v>506576</v>
      </c>
      <c r="U82" s="96">
        <v>356917</v>
      </c>
      <c r="V82" s="96">
        <v>480132</v>
      </c>
      <c r="W82" s="86">
        <v>392055</v>
      </c>
      <c r="X82" s="86">
        <v>392055</v>
      </c>
      <c r="Y82" s="86">
        <v>325416</v>
      </c>
      <c r="Z82" s="86">
        <v>308646</v>
      </c>
      <c r="AA82" s="86">
        <v>363258</v>
      </c>
      <c r="AB82" s="86">
        <v>366684</v>
      </c>
      <c r="AC82" s="86">
        <v>368874</v>
      </c>
      <c r="AD82" s="86">
        <v>391295</v>
      </c>
      <c r="AE82" s="86">
        <v>394907</v>
      </c>
      <c r="AF82" s="86">
        <v>395020</v>
      </c>
      <c r="AG82" s="86">
        <v>401923</v>
      </c>
      <c r="AH82" s="86">
        <v>404315</v>
      </c>
    </row>
    <row r="83" spans="2:34" ht="15" customHeight="1">
      <c r="B83" s="83" t="s">
        <v>71</v>
      </c>
      <c r="C83" s="86">
        <v>0</v>
      </c>
      <c r="D83" s="86">
        <v>0</v>
      </c>
      <c r="E83" s="86">
        <v>0</v>
      </c>
      <c r="F83" s="86">
        <v>0</v>
      </c>
      <c r="G83" s="86">
        <v>0</v>
      </c>
      <c r="H83" s="86">
        <v>0</v>
      </c>
      <c r="I83" s="86">
        <v>0</v>
      </c>
      <c r="J83" s="86">
        <v>0</v>
      </c>
      <c r="K83" s="86">
        <v>0</v>
      </c>
      <c r="L83" s="86">
        <v>0</v>
      </c>
      <c r="M83" s="86">
        <v>0</v>
      </c>
      <c r="N83" s="86">
        <v>0</v>
      </c>
      <c r="O83" s="86">
        <v>0</v>
      </c>
      <c r="P83" s="86">
        <v>0</v>
      </c>
      <c r="Q83" s="86">
        <v>0</v>
      </c>
      <c r="R83" s="86">
        <v>0</v>
      </c>
      <c r="S83" s="86">
        <v>0</v>
      </c>
      <c r="T83" s="86">
        <v>0</v>
      </c>
      <c r="U83" s="86">
        <v>0</v>
      </c>
      <c r="V83" s="86">
        <v>0</v>
      </c>
      <c r="W83" s="86">
        <v>521812</v>
      </c>
      <c r="X83" s="86">
        <v>521813</v>
      </c>
      <c r="Y83" s="90">
        <v>0</v>
      </c>
      <c r="Z83" s="90">
        <v>0</v>
      </c>
      <c r="AA83" s="90">
        <v>0</v>
      </c>
      <c r="AB83" s="90">
        <v>0</v>
      </c>
      <c r="AC83" s="90">
        <v>0</v>
      </c>
      <c r="AD83" s="90">
        <v>400000</v>
      </c>
      <c r="AE83" s="90">
        <v>0</v>
      </c>
      <c r="AF83" s="90">
        <v>0</v>
      </c>
      <c r="AG83" s="90">
        <v>0</v>
      </c>
      <c r="AH83" s="90">
        <v>0</v>
      </c>
    </row>
    <row r="84" spans="2:34" ht="15" customHeight="1">
      <c r="B84" s="83" t="s">
        <v>72</v>
      </c>
      <c r="C84" s="96">
        <v>207322</v>
      </c>
      <c r="D84" s="96">
        <v>207322</v>
      </c>
      <c r="E84" s="96">
        <v>207322</v>
      </c>
      <c r="F84" s="96">
        <v>207322</v>
      </c>
      <c r="G84" s="96">
        <v>207322</v>
      </c>
      <c r="H84" s="96">
        <v>207322</v>
      </c>
      <c r="I84" s="96">
        <v>207322</v>
      </c>
      <c r="J84" s="96">
        <v>207322</v>
      </c>
      <c r="K84" s="96">
        <v>207322</v>
      </c>
      <c r="L84" s="96">
        <v>207322</v>
      </c>
      <c r="M84" s="96">
        <v>207322</v>
      </c>
      <c r="N84" s="96">
        <v>207322</v>
      </c>
      <c r="O84" s="96">
        <v>207322</v>
      </c>
      <c r="P84" s="96">
        <v>207322</v>
      </c>
      <c r="Q84" s="96">
        <v>207322</v>
      </c>
      <c r="R84" s="94">
        <v>207322</v>
      </c>
      <c r="S84" s="96">
        <v>207322</v>
      </c>
      <c r="T84" s="96">
        <v>207322</v>
      </c>
      <c r="U84" s="96">
        <v>207322</v>
      </c>
      <c r="V84" s="96">
        <v>207322</v>
      </c>
      <c r="W84" s="86">
        <v>207322</v>
      </c>
      <c r="X84" s="86">
        <v>207322</v>
      </c>
      <c r="Y84" s="86">
        <v>207322</v>
      </c>
      <c r="Z84" s="86">
        <v>207322</v>
      </c>
      <c r="AA84" s="86">
        <v>207322</v>
      </c>
      <c r="AB84" s="86">
        <v>207322</v>
      </c>
      <c r="AC84" s="86">
        <v>207322</v>
      </c>
      <c r="AD84" s="90">
        <v>0</v>
      </c>
      <c r="AE84" s="90">
        <v>0</v>
      </c>
      <c r="AF84" s="90">
        <v>0</v>
      </c>
      <c r="AG84" s="90">
        <v>0</v>
      </c>
      <c r="AH84" s="90">
        <v>0</v>
      </c>
    </row>
    <row r="85" spans="2:34" ht="15" customHeight="1">
      <c r="B85" s="83" t="s">
        <v>73</v>
      </c>
      <c r="C85" s="96">
        <v>2463148</v>
      </c>
      <c r="D85" s="96">
        <v>1993052</v>
      </c>
      <c r="E85" s="96">
        <v>1993052</v>
      </c>
      <c r="F85" s="96">
        <v>2016735</v>
      </c>
      <c r="G85" s="96">
        <v>2016735</v>
      </c>
      <c r="H85" s="96">
        <v>1594776</v>
      </c>
      <c r="I85" s="96">
        <v>1594776</v>
      </c>
      <c r="J85" s="96">
        <v>1822631</v>
      </c>
      <c r="K85" s="96">
        <v>1822631</v>
      </c>
      <c r="L85" s="96">
        <v>1436523</v>
      </c>
      <c r="M85" s="96">
        <v>1436523</v>
      </c>
      <c r="N85" s="96">
        <v>1436523</v>
      </c>
      <c r="O85" s="96">
        <v>1436523</v>
      </c>
      <c r="P85" s="96">
        <v>958655</v>
      </c>
      <c r="Q85" s="96">
        <v>958655</v>
      </c>
      <c r="R85" s="96">
        <v>958655</v>
      </c>
      <c r="S85" s="96">
        <v>958655</v>
      </c>
      <c r="T85" s="96">
        <v>557982</v>
      </c>
      <c r="U85" s="96">
        <v>557982</v>
      </c>
      <c r="V85" s="96">
        <v>557982</v>
      </c>
      <c r="W85" s="85">
        <v>557982</v>
      </c>
      <c r="X85" s="85">
        <v>243295</v>
      </c>
      <c r="Y85" s="85">
        <v>243295</v>
      </c>
      <c r="Z85" s="85">
        <v>243295</v>
      </c>
      <c r="AA85" s="85">
        <v>243295</v>
      </c>
      <c r="AB85" s="85">
        <v>108495</v>
      </c>
      <c r="AC85" s="85">
        <v>108495</v>
      </c>
      <c r="AD85" s="85">
        <v>108495</v>
      </c>
      <c r="AE85" s="85">
        <v>108495</v>
      </c>
      <c r="AF85" s="85">
        <v>0</v>
      </c>
      <c r="AG85" s="85">
        <v>0</v>
      </c>
      <c r="AH85" s="90">
        <v>0</v>
      </c>
    </row>
    <row r="86" spans="2:34" ht="15" customHeight="1">
      <c r="B86" s="83" t="s">
        <v>74</v>
      </c>
      <c r="C86" s="96">
        <v>783</v>
      </c>
      <c r="D86" s="96">
        <v>1417</v>
      </c>
      <c r="E86" s="96">
        <v>-12548</v>
      </c>
      <c r="F86" s="96">
        <v>-13217</v>
      </c>
      <c r="G86" s="96">
        <v>-14206</v>
      </c>
      <c r="H86" s="96">
        <v>-14695</v>
      </c>
      <c r="I86" s="96">
        <v>-15495</v>
      </c>
      <c r="J86" s="96">
        <v>-16735</v>
      </c>
      <c r="K86" s="96">
        <v>-17372</v>
      </c>
      <c r="L86" s="96">
        <v>-17894</v>
      </c>
      <c r="M86" s="96">
        <v>-18552</v>
      </c>
      <c r="N86" s="96">
        <v>-19498</v>
      </c>
      <c r="O86" s="96">
        <v>-20434</v>
      </c>
      <c r="P86" s="96">
        <v>-20642</v>
      </c>
      <c r="Q86" s="96">
        <v>-21767</v>
      </c>
      <c r="R86" s="96">
        <v>-22898</v>
      </c>
      <c r="S86" s="96">
        <v>-23731</v>
      </c>
      <c r="T86" s="96">
        <v>-14161</v>
      </c>
      <c r="U86" s="96">
        <v>-19229</v>
      </c>
      <c r="V86" s="96">
        <v>-22466</v>
      </c>
      <c r="W86" s="84">
        <v>-14358</v>
      </c>
      <c r="X86" s="84">
        <v>-7117</v>
      </c>
      <c r="Y86" s="88">
        <v>-7646</v>
      </c>
      <c r="Z86" s="84">
        <v>-8458</v>
      </c>
      <c r="AA86" s="84">
        <v>-8108</v>
      </c>
      <c r="AB86" s="84">
        <v>-12084</v>
      </c>
      <c r="AC86" s="84">
        <v>-12979</v>
      </c>
      <c r="AD86" s="84">
        <v>-13447</v>
      </c>
      <c r="AE86" s="84">
        <v>-13403</v>
      </c>
      <c r="AF86" s="84">
        <v>-13441</v>
      </c>
      <c r="AG86" s="84">
        <v>-12674</v>
      </c>
      <c r="AH86" s="84">
        <v>-12194</v>
      </c>
    </row>
    <row r="87" spans="2:34" ht="15" customHeight="1">
      <c r="B87" s="83" t="s">
        <v>75</v>
      </c>
      <c r="C87" s="96">
        <v>-172396</v>
      </c>
      <c r="D87" s="96">
        <v>-172396</v>
      </c>
      <c r="E87" s="96">
        <v>-172396</v>
      </c>
      <c r="F87" s="96">
        <v>-196079</v>
      </c>
      <c r="G87" s="96">
        <v>-30849</v>
      </c>
      <c r="H87" s="96">
        <v>-26773</v>
      </c>
      <c r="I87" s="96">
        <v>-26773</v>
      </c>
      <c r="J87" s="96">
        <v>-234855</v>
      </c>
      <c r="K87" s="96">
        <v>-234855</v>
      </c>
      <c r="L87" s="96">
        <v>-88901</v>
      </c>
      <c r="M87" s="96">
        <v>-56725</v>
      </c>
      <c r="N87" s="96">
        <v>0</v>
      </c>
      <c r="O87" s="96">
        <v>0</v>
      </c>
      <c r="P87" s="96">
        <v>0</v>
      </c>
      <c r="Q87" s="96">
        <v>0</v>
      </c>
      <c r="R87" s="96">
        <v>0</v>
      </c>
      <c r="S87" s="96">
        <v>0</v>
      </c>
      <c r="T87" s="96">
        <v>0</v>
      </c>
      <c r="U87" s="96">
        <v>0</v>
      </c>
      <c r="V87" s="96">
        <v>0</v>
      </c>
      <c r="W87" s="96">
        <v>0</v>
      </c>
      <c r="X87" s="96">
        <v>0</v>
      </c>
      <c r="Y87" s="96">
        <v>0</v>
      </c>
      <c r="Z87" s="96">
        <v>0</v>
      </c>
      <c r="AA87" s="96">
        <v>0</v>
      </c>
      <c r="AB87" s="96">
        <v>0</v>
      </c>
      <c r="AC87" s="96">
        <v>0</v>
      </c>
      <c r="AD87" s="96">
        <v>0</v>
      </c>
      <c r="AE87" s="96">
        <v>0</v>
      </c>
      <c r="AF87" s="96">
        <v>0</v>
      </c>
      <c r="AG87" s="96">
        <v>0</v>
      </c>
      <c r="AH87" s="96">
        <v>0</v>
      </c>
    </row>
    <row r="88" spans="2:34" ht="15" customHeight="1">
      <c r="B88" s="83" t="s">
        <v>76</v>
      </c>
      <c r="C88" s="96">
        <v>0</v>
      </c>
      <c r="D88" s="96">
        <v>354686</v>
      </c>
      <c r="E88" s="96">
        <v>235425</v>
      </c>
      <c r="F88" s="96">
        <v>119710</v>
      </c>
      <c r="G88" s="96">
        <v>0</v>
      </c>
      <c r="H88" s="96">
        <v>316606</v>
      </c>
      <c r="I88" s="96">
        <v>208405</v>
      </c>
      <c r="J88" s="96">
        <v>104875</v>
      </c>
      <c r="K88" s="96">
        <v>0</v>
      </c>
      <c r="L88" s="96">
        <v>326258</v>
      </c>
      <c r="M88" s="96">
        <v>221924</v>
      </c>
      <c r="N88" s="96">
        <v>119022</v>
      </c>
      <c r="O88" s="96">
        <v>0</v>
      </c>
      <c r="P88" s="96">
        <v>355631</v>
      </c>
      <c r="Q88" s="96">
        <v>239123</v>
      </c>
      <c r="R88" s="96">
        <v>115845</v>
      </c>
      <c r="S88" s="96">
        <v>0</v>
      </c>
      <c r="T88" s="96">
        <v>295053</v>
      </c>
      <c r="U88" s="96">
        <v>191445</v>
      </c>
      <c r="V88" s="96">
        <v>103840</v>
      </c>
      <c r="W88" s="84">
        <v>0</v>
      </c>
      <c r="X88" s="84">
        <v>212093</v>
      </c>
      <c r="Y88" s="88">
        <v>130175</v>
      </c>
      <c r="Z88" s="84">
        <v>58512</v>
      </c>
      <c r="AA88" s="84">
        <v>0</v>
      </c>
      <c r="AB88" s="84">
        <v>90039</v>
      </c>
      <c r="AC88" s="84">
        <v>60130</v>
      </c>
      <c r="AD88" s="84">
        <v>34430</v>
      </c>
      <c r="AE88" s="84">
        <v>0</v>
      </c>
      <c r="AF88" s="84">
        <v>75121</v>
      </c>
      <c r="AG88" s="84">
        <v>12152</v>
      </c>
      <c r="AH88" s="84">
        <v>-30642</v>
      </c>
    </row>
    <row r="89" spans="2:34" ht="15" customHeight="1">
      <c r="B89" s="81" t="s">
        <v>77</v>
      </c>
      <c r="C89" s="133">
        <v>6652</v>
      </c>
      <c r="D89" s="133">
        <v>5395</v>
      </c>
      <c r="E89" s="133">
        <v>4722</v>
      </c>
      <c r="F89" s="133">
        <v>3981</v>
      </c>
      <c r="G89" s="133">
        <v>3527</v>
      </c>
      <c r="H89" s="133">
        <v>3070</v>
      </c>
      <c r="I89" s="133">
        <v>2685</v>
      </c>
      <c r="J89" s="133">
        <v>2183</v>
      </c>
      <c r="K89" s="133">
        <v>1868</v>
      </c>
      <c r="L89" s="133">
        <v>417</v>
      </c>
      <c r="M89" s="133">
        <v>182</v>
      </c>
      <c r="N89" s="133">
        <v>64</v>
      </c>
      <c r="O89" s="133">
        <v>219</v>
      </c>
      <c r="P89" s="96">
        <v>0</v>
      </c>
      <c r="Q89" s="96">
        <v>0</v>
      </c>
      <c r="R89" s="96">
        <v>0</v>
      </c>
      <c r="S89" s="96">
        <v>0</v>
      </c>
      <c r="T89" s="96">
        <v>0</v>
      </c>
      <c r="U89" s="96">
        <v>0</v>
      </c>
      <c r="V89" s="96">
        <v>0</v>
      </c>
      <c r="W89" s="96">
        <v>0</v>
      </c>
      <c r="X89" s="96">
        <v>0</v>
      </c>
      <c r="Y89" s="96">
        <v>0</v>
      </c>
      <c r="Z89" s="96">
        <v>0</v>
      </c>
      <c r="AA89" s="96">
        <v>0</v>
      </c>
      <c r="AB89" s="96">
        <v>0</v>
      </c>
      <c r="AC89" s="96">
        <v>0</v>
      </c>
      <c r="AD89" s="96">
        <v>0</v>
      </c>
      <c r="AE89" s="96">
        <v>0</v>
      </c>
      <c r="AF89" s="96">
        <v>0</v>
      </c>
      <c r="AG89" s="96">
        <v>0</v>
      </c>
      <c r="AH89" s="96">
        <v>0</v>
      </c>
    </row>
    <row r="90" spans="2:34" ht="15" customHeight="1">
      <c r="B90" s="164" t="s">
        <v>78</v>
      </c>
      <c r="C90" s="132">
        <f t="shared" ref="C90:E90" si="32">C79+C89</f>
        <v>8433829</v>
      </c>
      <c r="D90" s="132">
        <f t="shared" si="32"/>
        <v>8317796</v>
      </c>
      <c r="E90" s="132">
        <f t="shared" si="32"/>
        <v>8183897</v>
      </c>
      <c r="F90" s="132">
        <f t="shared" ref="F90:O90" si="33">F79+F89</f>
        <v>8066772</v>
      </c>
      <c r="G90" s="132">
        <f t="shared" si="33"/>
        <v>8110849</v>
      </c>
      <c r="H90" s="132">
        <f t="shared" si="33"/>
        <v>8008626</v>
      </c>
      <c r="I90" s="132">
        <f t="shared" si="33"/>
        <v>7899240</v>
      </c>
      <c r="J90" s="132">
        <f t="shared" si="33"/>
        <v>7813741</v>
      </c>
      <c r="K90" s="132">
        <f t="shared" si="33"/>
        <v>7707914</v>
      </c>
      <c r="L90" s="132">
        <f t="shared" si="33"/>
        <v>7792045</v>
      </c>
      <c r="M90" s="132">
        <f t="shared" si="33"/>
        <v>7718994</v>
      </c>
      <c r="N90" s="132">
        <f t="shared" si="33"/>
        <v>7671753</v>
      </c>
      <c r="O90" s="132">
        <f t="shared" si="33"/>
        <v>5798852</v>
      </c>
      <c r="P90" s="132">
        <v>5676188.1214600001</v>
      </c>
      <c r="Q90" s="132">
        <v>5558555</v>
      </c>
      <c r="R90" s="132">
        <v>5434146</v>
      </c>
      <c r="S90" s="132">
        <v>5317468</v>
      </c>
      <c r="T90" s="132">
        <v>5221418</v>
      </c>
      <c r="U90" s="132">
        <v>5112742</v>
      </c>
      <c r="V90" s="132">
        <v>5021900</v>
      </c>
      <c r="W90" s="132">
        <v>4926168</v>
      </c>
      <c r="X90" s="132">
        <v>4830816</v>
      </c>
      <c r="Y90" s="132">
        <v>4226556</v>
      </c>
      <c r="Z90" s="132">
        <v>4154081</v>
      </c>
      <c r="AA90" s="132">
        <v>4095919</v>
      </c>
      <c r="AB90" s="132">
        <v>4047182</v>
      </c>
      <c r="AC90" s="132">
        <v>4016378</v>
      </c>
      <c r="AD90" s="132">
        <v>3990210</v>
      </c>
      <c r="AE90" s="132">
        <v>3555824</v>
      </c>
      <c r="AF90" s="132">
        <v>3522412</v>
      </c>
      <c r="AG90" s="132">
        <v>3460210</v>
      </c>
      <c r="AH90" s="132">
        <v>3417896</v>
      </c>
    </row>
    <row r="91" spans="2:34" ht="15" customHeight="1">
      <c r="B91" s="164"/>
      <c r="C91" s="164"/>
      <c r="D91" s="164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  <c r="AB91" s="50"/>
      <c r="AC91" s="50"/>
      <c r="AD91" s="50"/>
      <c r="AE91" s="50"/>
      <c r="AF91" s="50"/>
      <c r="AG91" s="50"/>
      <c r="AH91" s="50"/>
    </row>
    <row r="92" spans="2:34" ht="15" customHeight="1">
      <c r="B92" s="165" t="s">
        <v>79</v>
      </c>
      <c r="C92" s="132">
        <f>C53+C70+C71+C74+C90</f>
        <v>65433858</v>
      </c>
      <c r="D92" s="132">
        <f t="shared" ref="D92:E92" si="34">D53+D70+D71+D74+D90</f>
        <v>65867050</v>
      </c>
      <c r="E92" s="132">
        <f t="shared" si="34"/>
        <v>65723323</v>
      </c>
      <c r="F92" s="132">
        <f t="shared" ref="F92:O92" si="35">F53+F70+F71+F74+F90</f>
        <v>62228813</v>
      </c>
      <c r="G92" s="132">
        <f>G53+G70+G71+G74+G90</f>
        <v>57803118</v>
      </c>
      <c r="H92" s="132">
        <f t="shared" si="35"/>
        <v>54236896</v>
      </c>
      <c r="I92" s="132">
        <f t="shared" si="35"/>
        <v>56785681</v>
      </c>
      <c r="J92" s="132">
        <f t="shared" si="35"/>
        <v>57078087</v>
      </c>
      <c r="K92" s="132">
        <f t="shared" si="35"/>
        <v>56134189</v>
      </c>
      <c r="L92" s="132">
        <f t="shared" si="35"/>
        <v>54847480</v>
      </c>
      <c r="M92" s="132">
        <f t="shared" si="35"/>
        <v>54171261</v>
      </c>
      <c r="N92" s="132">
        <f t="shared" si="35"/>
        <v>51738259</v>
      </c>
      <c r="O92" s="132">
        <f t="shared" si="35"/>
        <v>47903562</v>
      </c>
      <c r="P92" s="132">
        <v>43993931</v>
      </c>
      <c r="Q92" s="132">
        <v>42682377</v>
      </c>
      <c r="R92" s="132">
        <v>38702070</v>
      </c>
      <c r="S92" s="132">
        <v>38523948</v>
      </c>
      <c r="T92" s="132">
        <v>34939347</v>
      </c>
      <c r="U92" s="132">
        <v>33303826</v>
      </c>
      <c r="V92" s="132">
        <v>33298654</v>
      </c>
      <c r="W92" s="132">
        <v>32798131</v>
      </c>
      <c r="X92" s="132">
        <v>31548224</v>
      </c>
      <c r="Y92" s="132">
        <v>30209742</v>
      </c>
      <c r="Z92" s="132">
        <v>28513947</v>
      </c>
      <c r="AA92" s="132">
        <v>27230431</v>
      </c>
      <c r="AB92" s="132">
        <v>27736455</v>
      </c>
      <c r="AC92" s="132">
        <v>26679305</v>
      </c>
      <c r="AD92" s="132">
        <v>25811958</v>
      </c>
      <c r="AE92" s="132">
        <v>25834324</v>
      </c>
      <c r="AF92" s="132">
        <v>26993359</v>
      </c>
      <c r="AG92" s="132">
        <v>27239992</v>
      </c>
      <c r="AH92" s="132">
        <v>27612813</v>
      </c>
    </row>
    <row r="93" spans="2:34" ht="14.9" customHeight="1">
      <c r="B93" s="49"/>
      <c r="C93" s="49"/>
      <c r="D93" s="49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132"/>
      <c r="S93" s="132"/>
      <c r="T93" s="132"/>
      <c r="U93" s="132"/>
      <c r="V93" s="132"/>
      <c r="W93" s="53"/>
      <c r="X93" s="53"/>
      <c r="Y93" s="53"/>
      <c r="Z93" s="53"/>
      <c r="AA93" s="54"/>
      <c r="AB93" s="54"/>
      <c r="AC93" s="54"/>
      <c r="AD93" s="54"/>
      <c r="AE93" s="54"/>
      <c r="AF93" s="54"/>
      <c r="AG93" s="54"/>
      <c r="AH93" s="54"/>
    </row>
    <row r="94" spans="2:34" ht="14.9" customHeight="1"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</row>
    <row r="95" spans="2:34" ht="14.9" customHeight="1">
      <c r="C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</row>
    <row r="96" spans="2:34" ht="14.9" customHeight="1">
      <c r="C96" s="132"/>
    </row>
    <row r="97" spans="2:34" ht="14.9" customHeight="1"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</row>
    <row r="98" spans="2:34" ht="14.9" customHeight="1"/>
    <row r="99" spans="2:34" ht="14.9" customHeight="1">
      <c r="B99" s="49"/>
      <c r="C99" s="49"/>
      <c r="D99" s="49"/>
      <c r="AG99" s="36"/>
      <c r="AH99" s="36"/>
    </row>
    <row r="100" spans="2:34" ht="14.9" customHeight="1">
      <c r="B100" s="49"/>
      <c r="C100" s="49"/>
      <c r="D100" s="49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</row>
    <row r="101" spans="2:34" ht="14.9" customHeight="1">
      <c r="E101" s="153"/>
      <c r="F101" s="153"/>
      <c r="G101" s="153"/>
      <c r="H101" s="153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</row>
    <row r="102" spans="2:34" ht="14.9" customHeight="1">
      <c r="E102" s="154"/>
      <c r="F102" s="154"/>
      <c r="G102" s="154"/>
      <c r="H102" s="154"/>
      <c r="I102" s="68"/>
      <c r="J102" s="68"/>
      <c r="K102" s="68"/>
      <c r="L102" s="68"/>
      <c r="M102" s="68"/>
      <c r="N102" s="68"/>
      <c r="O102" s="68"/>
      <c r="P102" s="68"/>
      <c r="Q102" s="68"/>
      <c r="R102" s="68"/>
      <c r="S102" s="68"/>
      <c r="T102" s="68"/>
      <c r="U102" s="68"/>
      <c r="V102" s="68"/>
      <c r="W102" s="68"/>
      <c r="X102" s="68"/>
      <c r="Y102" s="68"/>
    </row>
    <row r="103" spans="2:34" ht="14.9" customHeight="1"/>
    <row r="104" spans="2:34" ht="14.9" customHeight="1"/>
    <row r="105" spans="2:34" ht="14.9" customHeight="1"/>
    <row r="106" spans="2:34" ht="14.9" customHeight="1"/>
    <row r="107" spans="2:34" ht="14.9" customHeight="1"/>
    <row r="108" spans="2:34" ht="14.9" customHeight="1"/>
    <row r="109" spans="2:34" ht="14.9" customHeight="1"/>
    <row r="119" spans="5:34" ht="27" customHeight="1"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</row>
  </sheetData>
  <customSheetViews>
    <customSheetView guid="{27A090AF-C8A8-4D26-AB93-5BEE644A94EB}" showGridLines="0" hiddenRows="1">
      <pane xSplit="2" ySplit="7" topLeftCell="G21" activePane="bottomRight" state="frozen"/>
      <selection pane="bottomRight" activeCell="L24" sqref="L24"/>
      <pageMargins left="0" right="0" top="0" bottom="0" header="0" footer="0"/>
      <pageSetup paperSize="9" orientation="portrait" r:id="rId1"/>
    </customSheetView>
    <customSheetView guid="{7A89D22F-AB54-4C2F-B02B-C1526C3F1F4F}" showGridLines="0" hiddenRows="1">
      <pane xSplit="2" ySplit="7" topLeftCell="C22" activePane="bottomRight" state="frozen"/>
      <selection pane="bottomRight" activeCell="C36" sqref="C36"/>
      <pageMargins left="0" right="0" top="0" bottom="0" header="0" footer="0"/>
      <pageSetup paperSize="9" orientation="portrait" r:id="rId2"/>
    </customSheetView>
    <customSheetView guid="{7C681B0D-C951-4E1E-9555-07B492581EEC}" showGridLines="0" hiddenRows="1">
      <pane xSplit="2" ySplit="7" topLeftCell="C9" activePane="bottomRight" state="frozen"/>
      <selection pane="bottomRight" activeCell="A16" sqref="A16"/>
      <pageMargins left="0" right="0" top="0" bottom="0" header="0" footer="0"/>
      <pageSetup paperSize="9" orientation="portrait" r:id="rId3"/>
    </customSheetView>
  </customSheetViews>
  <mergeCells count="9">
    <mergeCell ref="B6:B7"/>
    <mergeCell ref="W6:Z6"/>
    <mergeCell ref="AA6:AD6"/>
    <mergeCell ref="AE6:AH6"/>
    <mergeCell ref="S6:V6"/>
    <mergeCell ref="O6:R6"/>
    <mergeCell ref="K6:N6"/>
    <mergeCell ref="G6:J6"/>
    <mergeCell ref="C6:F6"/>
  </mergeCells>
  <pageMargins left="0.511811024" right="0.511811024" top="0.78740157499999996" bottom="0.78740157499999996" header="0.31496062000000002" footer="0.31496062000000002"/>
  <pageSetup paperSize="9" orientation="portrait" r:id="rId4"/>
  <ignoredErrors>
    <ignoredError sqref="N26 N31 M64:N64 M79:O79 M26:M35 L26 L42:L93 K42:K84 K86:K87 K89:K93 J26:J33 J77:J81 J87 J89:J93 J83:J84 J42:J75 I42:I44 G79:I79 H26 H31 G64:I64 G26:G29 F26:F29 F31:F33 F42:F49 F77:F93 F35:F39 I26:I39 J35:J39 K26:K39 L31:L39 E26 E31 E64 G31:G32 C79:E79 D26:D33 D80:D85 D35:D52 D56:D57 D77:D78 D75 D87:D93 D59:D61 D63:D73 F51:F74 T96:T108 L96:L97 K96:K97 F96:F100 C26 C31 C64 L95 F95 D95" formulaRange="1"/>
  </ignoredErrors>
  <drawing r:id="rId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J68"/>
  <sheetViews>
    <sheetView showGridLines="0" showRowColHeaders="0" zoomScale="90" zoomScaleNormal="9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.1796875" defaultRowHeight="14.65" customHeight="1"/>
  <cols>
    <col min="1" max="1" width="2.7265625" style="1" customWidth="1"/>
    <col min="2" max="2" width="60.54296875" style="1" customWidth="1"/>
    <col min="3" max="19" width="15.453125" style="1" customWidth="1"/>
    <col min="20" max="20" width="16.26953125" style="1" customWidth="1"/>
    <col min="21" max="35" width="15.453125" style="1" customWidth="1"/>
    <col min="36" max="16384" width="9.1796875" style="1"/>
  </cols>
  <sheetData>
    <row r="1" spans="2:35" ht="14.65" customHeight="1">
      <c r="C1" s="157"/>
      <c r="D1" s="157"/>
      <c r="H1" s="76"/>
      <c r="I1" s="152"/>
      <c r="J1" s="76"/>
      <c r="K1" s="205"/>
      <c r="L1" s="76"/>
      <c r="M1" s="76"/>
      <c r="N1" s="9"/>
      <c r="O1" s="9"/>
      <c r="P1" s="9"/>
      <c r="Q1" s="9"/>
      <c r="R1" s="9"/>
    </row>
    <row r="2" spans="2:35" ht="14.65" customHeight="1">
      <c r="C2" s="157"/>
      <c r="D2" s="157"/>
      <c r="E2" s="157"/>
      <c r="G2" s="157"/>
      <c r="H2" s="157"/>
      <c r="I2" s="170"/>
      <c r="J2" s="157"/>
      <c r="K2" s="205"/>
      <c r="L2" s="157"/>
      <c r="M2" s="157"/>
      <c r="N2" s="157"/>
      <c r="Q2" s="158"/>
      <c r="AA2" s="157"/>
    </row>
    <row r="3" spans="2:35" ht="14.65" customHeight="1">
      <c r="H3" s="41"/>
      <c r="I3" s="170"/>
      <c r="J3" s="41"/>
      <c r="K3" s="205"/>
      <c r="L3" s="76"/>
      <c r="M3" s="41"/>
      <c r="N3" s="41"/>
      <c r="O3" s="41"/>
      <c r="P3" s="41"/>
      <c r="Q3" s="158"/>
      <c r="R3" s="41"/>
      <c r="S3" s="41"/>
      <c r="W3" s="41"/>
      <c r="X3" s="41"/>
      <c r="Y3" s="41"/>
      <c r="Z3" s="157"/>
      <c r="AA3" s="157"/>
      <c r="AC3" s="157"/>
      <c r="AD3" s="157"/>
      <c r="AE3" s="157"/>
      <c r="AF3" s="157"/>
      <c r="AG3" s="157"/>
      <c r="AH3" s="157"/>
      <c r="AI3" s="157"/>
    </row>
    <row r="4" spans="2:35" ht="14.65" customHeight="1">
      <c r="H4" s="171"/>
      <c r="I4" s="170"/>
      <c r="J4" s="157"/>
      <c r="K4" s="205"/>
      <c r="L4" s="157"/>
      <c r="M4" s="157"/>
      <c r="N4" s="157"/>
      <c r="O4" s="157"/>
      <c r="P4" s="157"/>
      <c r="Q4" s="149"/>
      <c r="R4" s="157"/>
      <c r="S4" s="41"/>
      <c r="T4" s="41"/>
      <c r="Z4" s="157"/>
      <c r="AB4" s="157"/>
      <c r="AC4" s="34"/>
      <c r="AD4" s="34"/>
      <c r="AE4" s="34"/>
      <c r="AF4" s="34"/>
      <c r="AG4" s="34"/>
      <c r="AH4" s="34"/>
      <c r="AI4" s="34"/>
    </row>
    <row r="5" spans="2:35" ht="14.65" customHeight="1">
      <c r="H5" s="159"/>
      <c r="I5" s="159"/>
      <c r="J5" s="159"/>
      <c r="K5" s="159"/>
      <c r="L5" s="159"/>
      <c r="M5" s="159"/>
      <c r="P5" s="160"/>
      <c r="Z5" s="41"/>
      <c r="AA5" s="52"/>
      <c r="AB5" s="157"/>
      <c r="AC5" s="157"/>
      <c r="AE5" s="157"/>
    </row>
    <row r="6" spans="2:35" ht="14.65" customHeight="1">
      <c r="B6" s="202" t="s">
        <v>80</v>
      </c>
      <c r="C6" s="174">
        <v>2025</v>
      </c>
      <c r="D6" s="204">
        <v>2024</v>
      </c>
      <c r="E6" s="198"/>
      <c r="F6" s="198"/>
      <c r="G6" s="199"/>
      <c r="H6" s="204">
        <v>2023</v>
      </c>
      <c r="I6" s="198"/>
      <c r="J6" s="198"/>
      <c r="K6" s="199"/>
      <c r="L6" s="204">
        <v>2022</v>
      </c>
      <c r="M6" s="198"/>
      <c r="N6" s="198"/>
      <c r="O6" s="199"/>
      <c r="P6" s="198">
        <v>2021</v>
      </c>
      <c r="Q6" s="198"/>
      <c r="R6" s="198"/>
      <c r="S6" s="199"/>
      <c r="T6" s="198">
        <v>2020</v>
      </c>
      <c r="U6" s="198"/>
      <c r="V6" s="198"/>
      <c r="W6" s="199"/>
      <c r="X6" s="198">
        <v>2019</v>
      </c>
      <c r="Y6" s="198"/>
      <c r="Z6" s="198"/>
      <c r="AA6" s="199"/>
      <c r="AB6" s="198">
        <v>2018</v>
      </c>
      <c r="AC6" s="198"/>
      <c r="AD6" s="198"/>
      <c r="AE6" s="199"/>
      <c r="AF6" s="198">
        <v>2017</v>
      </c>
      <c r="AG6" s="198"/>
      <c r="AH6" s="198"/>
      <c r="AI6" s="199"/>
    </row>
    <row r="7" spans="2:35" ht="14.65" customHeight="1">
      <c r="B7" s="203"/>
      <c r="C7" s="91" t="s">
        <v>81</v>
      </c>
      <c r="D7" s="91" t="s">
        <v>82</v>
      </c>
      <c r="E7" s="91" t="s">
        <v>83</v>
      </c>
      <c r="F7" s="91" t="s">
        <v>84</v>
      </c>
      <c r="G7" s="91" t="s">
        <v>81</v>
      </c>
      <c r="H7" s="91" t="s">
        <v>82</v>
      </c>
      <c r="I7" s="91" t="s">
        <v>83</v>
      </c>
      <c r="J7" s="91" t="s">
        <v>84</v>
      </c>
      <c r="K7" s="91" t="s">
        <v>81</v>
      </c>
      <c r="L7" s="91" t="s">
        <v>82</v>
      </c>
      <c r="M7" s="91" t="s">
        <v>83</v>
      </c>
      <c r="N7" s="91" t="s">
        <v>84</v>
      </c>
      <c r="O7" s="91" t="s">
        <v>81</v>
      </c>
      <c r="P7" s="91" t="s">
        <v>82</v>
      </c>
      <c r="Q7" s="91" t="s">
        <v>83</v>
      </c>
      <c r="R7" s="91" t="s">
        <v>84</v>
      </c>
      <c r="S7" s="91" t="s">
        <v>81</v>
      </c>
      <c r="T7" s="91" t="s">
        <v>82</v>
      </c>
      <c r="U7" s="91" t="s">
        <v>83</v>
      </c>
      <c r="V7" s="91" t="s">
        <v>84</v>
      </c>
      <c r="W7" s="91" t="s">
        <v>81</v>
      </c>
      <c r="X7" s="91" t="s">
        <v>82</v>
      </c>
      <c r="Y7" s="91" t="s">
        <v>83</v>
      </c>
      <c r="Z7" s="91" t="s">
        <v>84</v>
      </c>
      <c r="AA7" s="91" t="s">
        <v>81</v>
      </c>
      <c r="AB7" s="91" t="s">
        <v>82</v>
      </c>
      <c r="AC7" s="91" t="s">
        <v>83</v>
      </c>
      <c r="AD7" s="91" t="s">
        <v>84</v>
      </c>
      <c r="AE7" s="91" t="s">
        <v>81</v>
      </c>
      <c r="AF7" s="91" t="s">
        <v>82</v>
      </c>
      <c r="AG7" s="91" t="s">
        <v>85</v>
      </c>
      <c r="AH7" s="91" t="s">
        <v>84</v>
      </c>
      <c r="AI7" s="91" t="s">
        <v>81</v>
      </c>
    </row>
    <row r="8" spans="2:35" ht="14.65" customHeight="1">
      <c r="S8" s="89"/>
      <c r="T8" s="89"/>
      <c r="U8" s="89"/>
      <c r="V8" s="89"/>
      <c r="W8" s="89"/>
    </row>
    <row r="9" spans="2:35" s="160" customFormat="1" ht="14.65" customHeight="1">
      <c r="B9" s="81" t="s">
        <v>86</v>
      </c>
      <c r="C9" s="89">
        <f t="shared" ref="C9:F9" si="0">SUM(C10:C15)</f>
        <v>4177955</v>
      </c>
      <c r="D9" s="89">
        <f t="shared" si="0"/>
        <v>4337849</v>
      </c>
      <c r="E9" s="89">
        <f t="shared" si="0"/>
        <v>4185501</v>
      </c>
      <c r="F9" s="89">
        <f t="shared" si="0"/>
        <v>4121093.3958900026</v>
      </c>
      <c r="G9" s="89">
        <f t="shared" ref="G9:O9" si="1">SUM(G10:G15)</f>
        <v>3970252</v>
      </c>
      <c r="H9" s="89">
        <f t="shared" si="1"/>
        <v>3989540</v>
      </c>
      <c r="I9" s="89">
        <f t="shared" si="1"/>
        <v>3922840</v>
      </c>
      <c r="J9" s="89">
        <f t="shared" si="1"/>
        <v>3811580</v>
      </c>
      <c r="K9" s="89">
        <f t="shared" si="1"/>
        <v>3869086</v>
      </c>
      <c r="L9" s="89">
        <f t="shared" si="1"/>
        <v>3669816</v>
      </c>
      <c r="M9" s="89">
        <f t="shared" si="1"/>
        <v>3694903</v>
      </c>
      <c r="N9" s="89">
        <f t="shared" si="1"/>
        <v>3879291</v>
      </c>
      <c r="O9" s="89">
        <f t="shared" si="1"/>
        <v>2986692</v>
      </c>
      <c r="P9" s="89">
        <f t="shared" ref="P9:S9" si="2">SUM(P10:P15)</f>
        <v>3021884</v>
      </c>
      <c r="Q9" s="89">
        <f t="shared" si="2"/>
        <v>2796434</v>
      </c>
      <c r="R9" s="89">
        <f t="shared" si="2"/>
        <v>2741015</v>
      </c>
      <c r="S9" s="89">
        <f t="shared" si="2"/>
        <v>1929597</v>
      </c>
      <c r="T9" s="89">
        <v>2628207</v>
      </c>
      <c r="U9" s="89">
        <v>2076728</v>
      </c>
      <c r="V9" s="89">
        <v>2488638</v>
      </c>
      <c r="W9" s="89">
        <v>2403902</v>
      </c>
      <c r="X9" s="89">
        <v>2208538</v>
      </c>
      <c r="Y9" s="89">
        <v>2167131</v>
      </c>
      <c r="Z9" s="89">
        <v>2034057</v>
      </c>
      <c r="AA9" s="89">
        <v>1781233</v>
      </c>
      <c r="AB9" s="161">
        <v>1646554</v>
      </c>
      <c r="AC9" s="161">
        <v>1844641</v>
      </c>
      <c r="AD9" s="161">
        <v>1913221</v>
      </c>
      <c r="AE9" s="161">
        <v>1694957</v>
      </c>
      <c r="AF9" s="161">
        <v>1765317</v>
      </c>
      <c r="AG9" s="161">
        <v>1721141</v>
      </c>
      <c r="AH9" s="161">
        <v>2218673</v>
      </c>
      <c r="AI9" s="161">
        <v>2075217</v>
      </c>
    </row>
    <row r="10" spans="2:35" ht="15" customHeight="1">
      <c r="B10" s="83" t="s">
        <v>87</v>
      </c>
      <c r="C10" s="84">
        <v>4418978</v>
      </c>
      <c r="D10" s="84">
        <v>2579313</v>
      </c>
      <c r="E10" s="84">
        <v>3810241</v>
      </c>
      <c r="F10" s="84">
        <v>3103667.3958900026</v>
      </c>
      <c r="G10" s="84">
        <v>3471529</v>
      </c>
      <c r="H10" s="84">
        <v>4092300</v>
      </c>
      <c r="I10" s="84">
        <v>3422400</v>
      </c>
      <c r="J10" s="84">
        <v>3907826</v>
      </c>
      <c r="K10" s="84">
        <v>3628617</v>
      </c>
      <c r="L10" s="84">
        <v>3239479</v>
      </c>
      <c r="M10" s="84">
        <v>3657836</v>
      </c>
      <c r="N10" s="84">
        <v>3183344</v>
      </c>
      <c r="O10" s="84">
        <v>2685224</v>
      </c>
      <c r="P10" s="84">
        <v>2693541</v>
      </c>
      <c r="Q10" s="84">
        <v>2409884</v>
      </c>
      <c r="R10" s="84">
        <v>2626702</v>
      </c>
      <c r="S10" s="84">
        <v>1607807</v>
      </c>
      <c r="T10" s="84">
        <v>2665072</v>
      </c>
      <c r="U10" s="84">
        <v>2026918</v>
      </c>
      <c r="V10" s="84">
        <v>2597860</v>
      </c>
      <c r="W10" s="84">
        <v>1993743</v>
      </c>
      <c r="X10" s="84">
        <v>2265445</v>
      </c>
      <c r="Y10" s="84">
        <v>2054400</v>
      </c>
      <c r="Z10" s="84">
        <v>2097414</v>
      </c>
      <c r="AA10" s="84">
        <v>1706919</v>
      </c>
      <c r="AB10" s="88">
        <v>1827168</v>
      </c>
      <c r="AC10" s="88">
        <v>1720612</v>
      </c>
      <c r="AD10" s="88">
        <v>1612961</v>
      </c>
      <c r="AE10" s="88">
        <v>1741037</v>
      </c>
      <c r="AF10" s="88">
        <v>1668601</v>
      </c>
      <c r="AG10" s="88">
        <v>1885049</v>
      </c>
      <c r="AH10" s="88">
        <v>2090032</v>
      </c>
      <c r="AI10" s="88">
        <v>2135669</v>
      </c>
    </row>
    <row r="11" spans="2:35" ht="15" customHeight="1">
      <c r="B11" s="83" t="s">
        <v>88</v>
      </c>
      <c r="C11" s="84">
        <v>0</v>
      </c>
      <c r="D11" s="84">
        <v>0</v>
      </c>
      <c r="E11" s="84">
        <v>0</v>
      </c>
      <c r="F11" s="88">
        <v>0</v>
      </c>
      <c r="G11" s="88">
        <v>0</v>
      </c>
      <c r="H11" s="88">
        <v>0</v>
      </c>
      <c r="I11" s="88">
        <v>0</v>
      </c>
      <c r="J11" s="88">
        <v>0</v>
      </c>
      <c r="K11" s="88">
        <v>0</v>
      </c>
      <c r="L11" s="88">
        <v>0</v>
      </c>
      <c r="M11" s="88">
        <v>7</v>
      </c>
      <c r="N11" s="88">
        <v>0</v>
      </c>
      <c r="O11" s="88">
        <v>5</v>
      </c>
      <c r="P11" s="88">
        <v>14</v>
      </c>
      <c r="Q11" s="88">
        <v>15</v>
      </c>
      <c r="R11" s="88">
        <v>11</v>
      </c>
      <c r="S11" s="88">
        <v>25</v>
      </c>
      <c r="T11" s="88">
        <v>9</v>
      </c>
      <c r="U11" s="88">
        <v>29</v>
      </c>
      <c r="V11" s="88">
        <v>8</v>
      </c>
      <c r="W11" s="88">
        <v>10</v>
      </c>
      <c r="X11" s="88">
        <v>21</v>
      </c>
      <c r="Y11" s="84">
        <v>545</v>
      </c>
      <c r="Z11" s="84">
        <v>176</v>
      </c>
      <c r="AA11" s="84">
        <v>100</v>
      </c>
      <c r="AB11" s="88">
        <v>22</v>
      </c>
      <c r="AC11" s="88">
        <v>57</v>
      </c>
      <c r="AD11" s="88">
        <v>158</v>
      </c>
      <c r="AE11" s="88">
        <v>22</v>
      </c>
      <c r="AF11" s="88">
        <v>184</v>
      </c>
      <c r="AG11" s="88">
        <v>172</v>
      </c>
      <c r="AH11" s="88">
        <v>229</v>
      </c>
      <c r="AI11" s="88">
        <v>362</v>
      </c>
    </row>
    <row r="12" spans="2:35" ht="15" customHeight="1">
      <c r="B12" s="83" t="s">
        <v>89</v>
      </c>
      <c r="C12" s="84">
        <v>231786</v>
      </c>
      <c r="D12" s="84">
        <v>207347</v>
      </c>
      <c r="E12" s="84">
        <v>153693</v>
      </c>
      <c r="F12" s="145">
        <v>192030</v>
      </c>
      <c r="G12" s="145">
        <v>215513</v>
      </c>
      <c r="H12" s="145">
        <v>150526</v>
      </c>
      <c r="I12" s="145">
        <v>176145</v>
      </c>
      <c r="J12" s="145">
        <v>222839</v>
      </c>
      <c r="K12" s="145">
        <v>329493</v>
      </c>
      <c r="L12" s="145">
        <v>215833</v>
      </c>
      <c r="M12" s="145">
        <v>47729</v>
      </c>
      <c r="N12" s="145">
        <v>342141</v>
      </c>
      <c r="O12" s="145">
        <v>245501</v>
      </c>
      <c r="P12" s="145">
        <v>156151</v>
      </c>
      <c r="Q12" s="145">
        <v>109858</v>
      </c>
      <c r="R12" s="145">
        <v>74776</v>
      </c>
      <c r="S12" s="145">
        <v>77047</v>
      </c>
      <c r="T12" s="145">
        <v>68184</v>
      </c>
      <c r="U12" s="145">
        <v>37861</v>
      </c>
      <c r="V12" s="145">
        <v>15963</v>
      </c>
      <c r="W12" s="145">
        <v>39620</v>
      </c>
      <c r="X12" s="88">
        <v>41718</v>
      </c>
      <c r="Y12" s="84">
        <v>33367</v>
      </c>
      <c r="Z12" s="84">
        <v>40732</v>
      </c>
      <c r="AA12" s="84">
        <v>37767</v>
      </c>
      <c r="AB12" s="88">
        <v>19025</v>
      </c>
      <c r="AC12" s="88">
        <v>62780</v>
      </c>
      <c r="AD12" s="88">
        <v>50767</v>
      </c>
      <c r="AE12" s="88">
        <v>50687</v>
      </c>
      <c r="AF12" s="88">
        <v>59413</v>
      </c>
      <c r="AG12" s="88">
        <v>65214</v>
      </c>
      <c r="AH12" s="88">
        <v>69178</v>
      </c>
      <c r="AI12" s="88">
        <v>93353</v>
      </c>
    </row>
    <row r="13" spans="2:35" ht="15" customHeight="1">
      <c r="B13" s="83" t="s">
        <v>90</v>
      </c>
      <c r="C13" s="84">
        <v>-532331</v>
      </c>
      <c r="D13" s="84">
        <v>1488930</v>
      </c>
      <c r="E13" s="84">
        <v>146470</v>
      </c>
      <c r="F13" s="145">
        <v>746966</v>
      </c>
      <c r="G13" s="145">
        <v>204014</v>
      </c>
      <c r="H13" s="145">
        <v>-344163</v>
      </c>
      <c r="I13" s="145">
        <v>230115</v>
      </c>
      <c r="J13" s="145">
        <v>-400406</v>
      </c>
      <c r="K13" s="145">
        <v>-174965</v>
      </c>
      <c r="L13" s="145">
        <v>116102</v>
      </c>
      <c r="M13" s="145">
        <v>-115617</v>
      </c>
      <c r="N13" s="145">
        <v>257962</v>
      </c>
      <c r="O13" s="145">
        <v>-17904</v>
      </c>
      <c r="P13" s="145">
        <v>128051</v>
      </c>
      <c r="Q13" s="145">
        <v>256117</v>
      </c>
      <c r="R13" s="145">
        <v>36795</v>
      </c>
      <c r="S13" s="146">
        <v>244159</v>
      </c>
      <c r="T13" s="145">
        <v>-105196</v>
      </c>
      <c r="U13" s="145">
        <v>11608</v>
      </c>
      <c r="V13" s="145">
        <v>-125572</v>
      </c>
      <c r="W13" s="145">
        <v>369599</v>
      </c>
      <c r="X13" s="84">
        <v>-101403</v>
      </c>
      <c r="Y13" s="84">
        <v>72265</v>
      </c>
      <c r="Z13" s="84">
        <v>-108240</v>
      </c>
      <c r="AA13" s="84">
        <v>35992</v>
      </c>
      <c r="AB13" s="88">
        <v>-198701</v>
      </c>
      <c r="AC13" s="88">
        <v>57329</v>
      </c>
      <c r="AD13" s="88">
        <v>239989</v>
      </c>
      <c r="AE13" s="88">
        <v>-98590</v>
      </c>
      <c r="AF13" s="88">
        <v>29612</v>
      </c>
      <c r="AG13" s="88">
        <v>-224551</v>
      </c>
      <c r="AH13" s="88">
        <v>44790</v>
      </c>
      <c r="AI13" s="88">
        <v>-155500</v>
      </c>
    </row>
    <row r="14" spans="2:35" ht="15" customHeight="1">
      <c r="B14" s="83" t="s">
        <v>91</v>
      </c>
      <c r="C14" s="84">
        <v>246</v>
      </c>
      <c r="D14" s="84">
        <v>176</v>
      </c>
      <c r="E14" s="84">
        <v>145</v>
      </c>
      <c r="F14" s="145">
        <v>238</v>
      </c>
      <c r="G14" s="145">
        <v>201</v>
      </c>
      <c r="H14" s="145">
        <v>556</v>
      </c>
      <c r="I14" s="145">
        <v>266</v>
      </c>
      <c r="J14" s="145">
        <v>264</v>
      </c>
      <c r="K14" s="145">
        <v>396</v>
      </c>
      <c r="L14" s="145">
        <v>74</v>
      </c>
      <c r="M14" s="145">
        <v>424</v>
      </c>
      <c r="N14" s="145">
        <v>674</v>
      </c>
      <c r="O14" s="145">
        <v>29</v>
      </c>
      <c r="P14" s="145">
        <v>480</v>
      </c>
      <c r="Q14" s="145">
        <v>778</v>
      </c>
      <c r="R14" s="145">
        <v>45</v>
      </c>
      <c r="S14" s="146">
        <v>559</v>
      </c>
      <c r="T14" s="145">
        <v>138</v>
      </c>
      <c r="U14" s="145">
        <v>312</v>
      </c>
      <c r="V14" s="145">
        <v>379</v>
      </c>
      <c r="W14" s="145">
        <v>769</v>
      </c>
      <c r="X14" s="84">
        <v>302</v>
      </c>
      <c r="Y14" s="84">
        <v>226</v>
      </c>
      <c r="Z14" s="84">
        <v>3975</v>
      </c>
      <c r="AA14" s="84">
        <v>455</v>
      </c>
      <c r="AB14" s="88">
        <v>-2624</v>
      </c>
      <c r="AC14" s="88">
        <v>3863</v>
      </c>
      <c r="AD14" s="88">
        <v>9346</v>
      </c>
      <c r="AE14" s="88">
        <v>1801</v>
      </c>
      <c r="AF14" s="88">
        <v>7507</v>
      </c>
      <c r="AG14" s="88">
        <v>-4743</v>
      </c>
      <c r="AH14" s="88">
        <v>14444</v>
      </c>
      <c r="AI14" s="88">
        <v>1333</v>
      </c>
    </row>
    <row r="15" spans="2:35" ht="15" customHeight="1">
      <c r="B15" s="83" t="s">
        <v>92</v>
      </c>
      <c r="C15" s="84">
        <v>59276</v>
      </c>
      <c r="D15" s="84">
        <v>62083</v>
      </c>
      <c r="E15" s="84">
        <v>74952</v>
      </c>
      <c r="F15" s="84">
        <v>78192</v>
      </c>
      <c r="G15" s="84">
        <v>78995</v>
      </c>
      <c r="H15" s="84">
        <v>90321</v>
      </c>
      <c r="I15" s="84">
        <v>93914</v>
      </c>
      <c r="J15" s="84">
        <v>81057</v>
      </c>
      <c r="K15" s="84">
        <v>85545</v>
      </c>
      <c r="L15" s="84">
        <v>98328</v>
      </c>
      <c r="M15" s="84">
        <v>104524</v>
      </c>
      <c r="N15" s="84">
        <v>95170</v>
      </c>
      <c r="O15" s="145">
        <v>73837</v>
      </c>
      <c r="P15" s="145">
        <v>43647</v>
      </c>
      <c r="Q15" s="145">
        <v>19782</v>
      </c>
      <c r="R15" s="145">
        <v>2686</v>
      </c>
      <c r="S15" s="145">
        <v>0</v>
      </c>
      <c r="T15" s="145">
        <v>0</v>
      </c>
      <c r="U15" s="145">
        <v>0</v>
      </c>
      <c r="V15" s="145">
        <v>0</v>
      </c>
      <c r="W15" s="145">
        <v>161</v>
      </c>
      <c r="X15" s="84">
        <v>2455</v>
      </c>
      <c r="Y15" s="84">
        <v>6328</v>
      </c>
      <c r="Z15" s="84">
        <v>0</v>
      </c>
      <c r="AA15" s="84">
        <v>0</v>
      </c>
      <c r="AB15" s="88">
        <v>1664</v>
      </c>
      <c r="AC15" s="88"/>
      <c r="AD15" s="88"/>
      <c r="AE15" s="88"/>
      <c r="AF15" s="88"/>
      <c r="AG15" s="88"/>
      <c r="AH15" s="88"/>
      <c r="AI15" s="88"/>
    </row>
    <row r="16" spans="2:35" ht="14.65" customHeight="1">
      <c r="B16" s="83"/>
      <c r="C16" s="83"/>
      <c r="D16" s="83"/>
      <c r="E16" s="83"/>
      <c r="F16" s="83"/>
      <c r="G16" s="83"/>
      <c r="H16" s="89"/>
      <c r="I16" s="89"/>
      <c r="J16" s="89"/>
      <c r="K16" s="89"/>
      <c r="L16" s="89"/>
      <c r="M16" s="89"/>
      <c r="N16" s="89"/>
      <c r="O16" s="89"/>
      <c r="P16" s="89"/>
      <c r="Q16" s="89"/>
      <c r="R16" s="89"/>
      <c r="S16" s="89"/>
      <c r="T16" s="89"/>
      <c r="U16" s="89"/>
      <c r="V16" s="89"/>
      <c r="W16" s="89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</row>
    <row r="17" spans="2:35" s="160" customFormat="1" ht="14.65" customHeight="1">
      <c r="B17" s="81" t="s">
        <v>93</v>
      </c>
      <c r="C17" s="89">
        <f>SUM(C18:C23)</f>
        <v>-2939069</v>
      </c>
      <c r="D17" s="89">
        <f>SUM(D18:D23)</f>
        <v>-2714677</v>
      </c>
      <c r="E17" s="89">
        <f>SUM(E18:E23)</f>
        <v>-2640369</v>
      </c>
      <c r="F17" s="89">
        <f>SUM(F18:F23)</f>
        <v>-2514300</v>
      </c>
      <c r="G17" s="89">
        <f t="shared" ref="G17:AI17" si="3">SUM(G18:G23)</f>
        <v>-2572013</v>
      </c>
      <c r="H17" s="89">
        <f t="shared" si="3"/>
        <v>-2473609</v>
      </c>
      <c r="I17" s="89">
        <f t="shared" si="3"/>
        <v>-2540574</v>
      </c>
      <c r="J17" s="89">
        <f t="shared" si="3"/>
        <v>-2580009</v>
      </c>
      <c r="K17" s="89">
        <f t="shared" si="3"/>
        <v>-2473390</v>
      </c>
      <c r="L17" s="89">
        <f t="shared" si="3"/>
        <v>-2471666.5648600003</v>
      </c>
      <c r="M17" s="89">
        <f t="shared" si="3"/>
        <v>-2368055</v>
      </c>
      <c r="N17" s="89">
        <f t="shared" si="3"/>
        <v>-2567342</v>
      </c>
      <c r="O17" s="89">
        <f t="shared" si="3"/>
        <v>-1782805</v>
      </c>
      <c r="P17" s="89">
        <f t="shared" si="3"/>
        <v>-1806239</v>
      </c>
      <c r="Q17" s="89">
        <f t="shared" si="3"/>
        <v>-1602173</v>
      </c>
      <c r="R17" s="89">
        <f t="shared" si="3"/>
        <v>-1418710</v>
      </c>
      <c r="S17" s="89">
        <f t="shared" si="3"/>
        <v>-788644</v>
      </c>
      <c r="T17" s="89">
        <f t="shared" si="3"/>
        <v>-1373541</v>
      </c>
      <c r="U17" s="89">
        <f t="shared" si="3"/>
        <v>-1084361</v>
      </c>
      <c r="V17" s="89">
        <f t="shared" si="3"/>
        <v>-1658437</v>
      </c>
      <c r="W17" s="89">
        <f t="shared" si="3"/>
        <v>-1544703</v>
      </c>
      <c r="X17" s="89">
        <f t="shared" si="3"/>
        <v>-1625580</v>
      </c>
      <c r="Y17" s="89">
        <f t="shared" si="3"/>
        <v>-1394167</v>
      </c>
      <c r="Z17" s="89">
        <f t="shared" si="3"/>
        <v>-1317321</v>
      </c>
      <c r="AA17" s="89">
        <f t="shared" si="3"/>
        <v>-1236190</v>
      </c>
      <c r="AB17" s="89">
        <f t="shared" si="3"/>
        <v>-1081768</v>
      </c>
      <c r="AC17" s="89">
        <f t="shared" si="3"/>
        <v>-1267030</v>
      </c>
      <c r="AD17" s="89">
        <f t="shared" si="3"/>
        <v>-1317361</v>
      </c>
      <c r="AE17" s="89">
        <f t="shared" si="3"/>
        <v>-1076207</v>
      </c>
      <c r="AF17" s="89">
        <f t="shared" si="3"/>
        <v>-1145894</v>
      </c>
      <c r="AG17" s="89">
        <f t="shared" si="3"/>
        <v>-1123774</v>
      </c>
      <c r="AH17" s="89">
        <f t="shared" si="3"/>
        <v>-1561784</v>
      </c>
      <c r="AI17" s="89">
        <f t="shared" si="3"/>
        <v>-1409872</v>
      </c>
    </row>
    <row r="18" spans="2:35" ht="14.65" customHeight="1">
      <c r="B18" s="83" t="s">
        <v>94</v>
      </c>
      <c r="C18" s="96">
        <v>-1680937</v>
      </c>
      <c r="D18" s="96">
        <v>-1503626</v>
      </c>
      <c r="E18" s="96">
        <v>-1450812</v>
      </c>
      <c r="F18" s="96">
        <v>-1393167</v>
      </c>
      <c r="G18" s="96">
        <v>-1384286</v>
      </c>
      <c r="H18" s="96">
        <v>-1289025</v>
      </c>
      <c r="I18" s="96">
        <v>-1323524</v>
      </c>
      <c r="J18" s="96">
        <v>-1474893</v>
      </c>
      <c r="K18" s="96">
        <v>-1523600</v>
      </c>
      <c r="L18" s="96">
        <v>-1273822</v>
      </c>
      <c r="M18" s="96">
        <v>-1173977</v>
      </c>
      <c r="N18" s="96">
        <v>-1320896</v>
      </c>
      <c r="O18" s="96">
        <v>-1042067</v>
      </c>
      <c r="P18" s="96">
        <v>-889564</v>
      </c>
      <c r="Q18" s="96">
        <v>-493040</v>
      </c>
      <c r="R18" s="96">
        <v>-521168</v>
      </c>
      <c r="S18" s="94">
        <v>-239433</v>
      </c>
      <c r="T18" s="94">
        <v>-461755</v>
      </c>
      <c r="U18" s="94">
        <v>-313691</v>
      </c>
      <c r="V18" s="94">
        <v>-444442</v>
      </c>
      <c r="W18" s="94">
        <v>-1009655</v>
      </c>
      <c r="X18" s="84">
        <v>-449968</v>
      </c>
      <c r="Y18" s="84">
        <v>-682648</v>
      </c>
      <c r="Z18" s="84">
        <v>-553962</v>
      </c>
      <c r="AA18" s="84">
        <v>-538538</v>
      </c>
      <c r="AB18" s="88">
        <v>-441280</v>
      </c>
      <c r="AC18" s="88">
        <v>-544764</v>
      </c>
      <c r="AD18" s="88">
        <v>-623027</v>
      </c>
      <c r="AE18" s="88">
        <v>-410239</v>
      </c>
      <c r="AF18" s="88">
        <v>-511835</v>
      </c>
      <c r="AG18" s="88">
        <v>-505197</v>
      </c>
      <c r="AH18" s="88">
        <v>-701899</v>
      </c>
      <c r="AI18" s="88">
        <v>-684661</v>
      </c>
    </row>
    <row r="19" spans="2:35" ht="14.65" customHeight="1">
      <c r="B19" s="83" t="s">
        <v>95</v>
      </c>
      <c r="C19" s="96">
        <v>-1201659</v>
      </c>
      <c r="D19" s="96">
        <v>-759424</v>
      </c>
      <c r="E19" s="96">
        <v>-720076</v>
      </c>
      <c r="F19" s="96">
        <v>-718028</v>
      </c>
      <c r="G19" s="96">
        <v>-632793</v>
      </c>
      <c r="H19" s="96">
        <v>-542508</v>
      </c>
      <c r="I19" s="96">
        <v>-517471</v>
      </c>
      <c r="J19" s="96">
        <v>-500598</v>
      </c>
      <c r="K19" s="96">
        <v>-537814</v>
      </c>
      <c r="L19" s="96">
        <v>-646306</v>
      </c>
      <c r="M19" s="96">
        <v>-551369</v>
      </c>
      <c r="N19" s="96">
        <v>-564582</v>
      </c>
      <c r="O19" s="96">
        <v>-595299</v>
      </c>
      <c r="P19" s="96">
        <v>-532360</v>
      </c>
      <c r="Q19" s="96">
        <v>-554144</v>
      </c>
      <c r="R19" s="96">
        <v>-387803</v>
      </c>
      <c r="S19" s="96">
        <v>-314458</v>
      </c>
      <c r="T19" s="96">
        <v>-329251</v>
      </c>
      <c r="U19" s="96">
        <v>-366027</v>
      </c>
      <c r="V19" s="96">
        <v>-414468</v>
      </c>
      <c r="W19" s="96">
        <v>-321967</v>
      </c>
      <c r="X19" s="84">
        <v>-639683</v>
      </c>
      <c r="Y19" s="84">
        <v>-305555</v>
      </c>
      <c r="Z19" s="84">
        <v>-341472</v>
      </c>
      <c r="AA19" s="84">
        <v>-275788</v>
      </c>
      <c r="AB19" s="88">
        <v>-277136</v>
      </c>
      <c r="AC19" s="88">
        <v>-259660</v>
      </c>
      <c r="AD19" s="88">
        <v>-309745</v>
      </c>
      <c r="AE19" s="88">
        <v>-293864</v>
      </c>
      <c r="AF19" s="88">
        <v>-269380</v>
      </c>
      <c r="AG19" s="88">
        <v>-276240</v>
      </c>
      <c r="AH19" s="88">
        <v>-246206</v>
      </c>
      <c r="AI19" s="88">
        <v>-327986</v>
      </c>
    </row>
    <row r="20" spans="2:35" ht="14.65" customHeight="1">
      <c r="B20" s="83" t="s">
        <v>96</v>
      </c>
      <c r="C20" s="96">
        <v>-960</v>
      </c>
      <c r="D20" s="96">
        <v>-12861</v>
      </c>
      <c r="E20" s="96">
        <v>-38748</v>
      </c>
      <c r="F20" s="96">
        <v>-26811</v>
      </c>
      <c r="G20" s="96">
        <v>-95595</v>
      </c>
      <c r="H20" s="96">
        <v>-78698</v>
      </c>
      <c r="I20" s="96">
        <v>-75609</v>
      </c>
      <c r="J20" s="137">
        <v>-95693</v>
      </c>
      <c r="K20" s="137">
        <v>-59538</v>
      </c>
      <c r="L20" s="137">
        <v>-79422.564859999999</v>
      </c>
      <c r="M20" s="137">
        <v>-111009</v>
      </c>
      <c r="N20" s="137">
        <v>-133856</v>
      </c>
      <c r="O20" s="137">
        <v>-53398</v>
      </c>
      <c r="P20" s="137">
        <v>-131290</v>
      </c>
      <c r="Q20" s="137">
        <v>-190742</v>
      </c>
      <c r="R20" s="137">
        <v>-191398</v>
      </c>
      <c r="S20" s="137">
        <v>-175951</v>
      </c>
      <c r="T20" s="131">
        <v>-184671</v>
      </c>
      <c r="U20" s="131">
        <v>-90733</v>
      </c>
      <c r="V20" s="131">
        <v>-153964</v>
      </c>
      <c r="W20" s="88">
        <v>-101567</v>
      </c>
      <c r="X20" s="88">
        <v>-137832</v>
      </c>
      <c r="Y20" s="84">
        <v>-74327</v>
      </c>
      <c r="Z20" s="84">
        <v>-95836</v>
      </c>
      <c r="AA20" s="84">
        <v>-63311</v>
      </c>
      <c r="AB20" s="88">
        <v>-79029</v>
      </c>
      <c r="AC20" s="88">
        <v>-71915</v>
      </c>
      <c r="AD20" s="88">
        <v>-54153</v>
      </c>
      <c r="AE20" s="88">
        <v>-81314</v>
      </c>
      <c r="AF20" s="88">
        <v>-51255</v>
      </c>
      <c r="AG20" s="88">
        <v>-60948</v>
      </c>
      <c r="AH20" s="88">
        <v>-142894</v>
      </c>
      <c r="AI20" s="88">
        <v>-192580</v>
      </c>
    </row>
    <row r="21" spans="2:35" ht="14.65" customHeight="1">
      <c r="B21" s="83" t="s">
        <v>197</v>
      </c>
      <c r="C21" s="96">
        <v>-72543</v>
      </c>
      <c r="D21" s="96">
        <v>-27142</v>
      </c>
      <c r="E21" s="96">
        <v>-127863</v>
      </c>
      <c r="F21" s="96">
        <v>-83837</v>
      </c>
      <c r="G21" s="96">
        <v>-92596</v>
      </c>
      <c r="H21" s="96">
        <v>-168428</v>
      </c>
      <c r="I21" s="96">
        <v>-173056</v>
      </c>
      <c r="J21" s="137">
        <v>-132187</v>
      </c>
      <c r="K21" s="137">
        <v>23317</v>
      </c>
      <c r="L21" s="137">
        <v>-154419</v>
      </c>
      <c r="M21" s="137">
        <v>-258074</v>
      </c>
      <c r="N21" s="137">
        <v>-237015</v>
      </c>
      <c r="O21" s="137">
        <v>-93188</v>
      </c>
      <c r="P21" s="137">
        <v>-288696</v>
      </c>
      <c r="Q21" s="137">
        <v>-364247</v>
      </c>
      <c r="R21" s="137">
        <v>-318341</v>
      </c>
      <c r="S21" s="137">
        <v>-58802</v>
      </c>
      <c r="T21" s="137">
        <v>-397864</v>
      </c>
      <c r="U21" s="137">
        <v>-313910</v>
      </c>
      <c r="V21" s="137">
        <v>-645563</v>
      </c>
      <c r="W21" s="137">
        <v>-111514</v>
      </c>
      <c r="X21" s="137">
        <v>-398097</v>
      </c>
      <c r="Y21" s="137">
        <v>-331637</v>
      </c>
      <c r="Z21" s="137">
        <v>-326051</v>
      </c>
      <c r="AA21" s="137">
        <v>-358553</v>
      </c>
      <c r="AB21" s="137">
        <v>-284323</v>
      </c>
      <c r="AC21" s="137">
        <v>-390691</v>
      </c>
      <c r="AD21" s="137">
        <v>-330436</v>
      </c>
      <c r="AE21" s="137">
        <v>-290790</v>
      </c>
      <c r="AF21" s="137">
        <v>-310614</v>
      </c>
      <c r="AG21" s="137">
        <v>-289308</v>
      </c>
      <c r="AH21" s="137">
        <v>-462124</v>
      </c>
      <c r="AI21" s="137">
        <v>-206688</v>
      </c>
    </row>
    <row r="22" spans="2:35" ht="14.65" customHeight="1">
      <c r="B22" s="83" t="s">
        <v>198</v>
      </c>
      <c r="C22" s="96">
        <v>0</v>
      </c>
      <c r="D22" s="96">
        <v>-365285</v>
      </c>
      <c r="E22" s="96">
        <v>-303082</v>
      </c>
      <c r="F22" s="96">
        <v>-243184</v>
      </c>
      <c r="G22" s="96">
        <v>-348617</v>
      </c>
      <c r="H22" s="96">
        <v>-402236</v>
      </c>
      <c r="I22" s="96">
        <v>-399726</v>
      </c>
      <c r="J22" s="137">
        <v>-404505</v>
      </c>
      <c r="K22" s="137">
        <v>-383602</v>
      </c>
      <c r="L22" s="137">
        <v>-323395</v>
      </c>
      <c r="M22" s="137">
        <v>-243038</v>
      </c>
      <c r="N22" s="137">
        <v>-241279</v>
      </c>
      <c r="O22" s="137">
        <v>-106663</v>
      </c>
      <c r="P22" s="88">
        <v>0</v>
      </c>
      <c r="Q22" s="88">
        <v>0</v>
      </c>
      <c r="R22" s="88">
        <v>0</v>
      </c>
      <c r="S22" s="88">
        <v>0</v>
      </c>
      <c r="T22" s="88">
        <v>0</v>
      </c>
      <c r="U22" s="88">
        <v>0</v>
      </c>
      <c r="V22" s="88">
        <v>0</v>
      </c>
      <c r="W22" s="88">
        <v>0</v>
      </c>
      <c r="X22" s="88">
        <v>0</v>
      </c>
      <c r="Y22" s="88">
        <v>0</v>
      </c>
      <c r="Z22" s="88">
        <v>0</v>
      </c>
      <c r="AA22" s="88">
        <v>0</v>
      </c>
      <c r="AB22" s="88">
        <v>0</v>
      </c>
      <c r="AC22" s="88">
        <v>0</v>
      </c>
      <c r="AD22" s="88">
        <v>0</v>
      </c>
      <c r="AE22" s="88">
        <v>0</v>
      </c>
      <c r="AF22" s="88">
        <v>0</v>
      </c>
      <c r="AG22" s="88">
        <v>0</v>
      </c>
      <c r="AH22" s="88">
        <v>0</v>
      </c>
      <c r="AI22" s="88">
        <v>0</v>
      </c>
    </row>
    <row r="23" spans="2:35" ht="14.65" customHeight="1">
      <c r="B23" s="83" t="s">
        <v>97</v>
      </c>
      <c r="C23" s="96">
        <v>17030</v>
      </c>
      <c r="D23" s="96">
        <v>-46339</v>
      </c>
      <c r="E23" s="96">
        <v>212</v>
      </c>
      <c r="F23" s="96">
        <v>-49273</v>
      </c>
      <c r="G23" s="96">
        <v>-18126</v>
      </c>
      <c r="H23" s="96">
        <v>7286</v>
      </c>
      <c r="I23" s="88">
        <v>-51188</v>
      </c>
      <c r="J23" s="88">
        <v>27867</v>
      </c>
      <c r="K23" s="88">
        <v>7847</v>
      </c>
      <c r="L23" s="88">
        <v>5698</v>
      </c>
      <c r="M23" s="88">
        <v>-30588</v>
      </c>
      <c r="N23" s="88">
        <v>-69714</v>
      </c>
      <c r="O23" s="88">
        <v>107810</v>
      </c>
      <c r="P23" s="88">
        <v>35671</v>
      </c>
      <c r="Q23" s="88">
        <v>0</v>
      </c>
      <c r="R23" s="88">
        <v>0</v>
      </c>
      <c r="S23" s="88">
        <v>0</v>
      </c>
      <c r="T23" s="88">
        <v>0</v>
      </c>
      <c r="U23" s="88">
        <v>0</v>
      </c>
      <c r="V23" s="88">
        <v>0</v>
      </c>
      <c r="W23" s="88">
        <v>0</v>
      </c>
      <c r="X23" s="88">
        <v>0</v>
      </c>
      <c r="Y23" s="88">
        <v>0</v>
      </c>
      <c r="Z23" s="88">
        <v>0</v>
      </c>
      <c r="AA23" s="88">
        <v>0</v>
      </c>
      <c r="AB23" s="88">
        <v>0</v>
      </c>
      <c r="AC23" s="88">
        <v>0</v>
      </c>
      <c r="AD23" s="88">
        <v>0</v>
      </c>
      <c r="AE23" s="88">
        <v>0</v>
      </c>
      <c r="AF23" s="88">
        <v>-2810</v>
      </c>
      <c r="AG23" s="88">
        <v>7919</v>
      </c>
      <c r="AH23" s="88">
        <v>-8661</v>
      </c>
      <c r="AI23" s="88">
        <v>2043</v>
      </c>
    </row>
    <row r="24" spans="2:35" ht="14.65" customHeight="1"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8"/>
      <c r="AA24" s="83"/>
      <c r="AB24" s="83"/>
      <c r="AC24" s="83"/>
      <c r="AD24" s="83"/>
      <c r="AE24" s="83"/>
      <c r="AF24" s="83"/>
      <c r="AG24" s="83"/>
      <c r="AH24" s="83"/>
      <c r="AI24" s="83"/>
    </row>
    <row r="25" spans="2:35" s="160" customFormat="1" ht="14.65" customHeight="1">
      <c r="B25" s="81" t="s">
        <v>98</v>
      </c>
      <c r="C25" s="89">
        <f t="shared" ref="C25:S25" si="4">C9+C17</f>
        <v>1238886</v>
      </c>
      <c r="D25" s="89">
        <f t="shared" si="4"/>
        <v>1623172</v>
      </c>
      <c r="E25" s="89">
        <f t="shared" si="4"/>
        <v>1545132</v>
      </c>
      <c r="F25" s="89">
        <f t="shared" si="4"/>
        <v>1606793.3958900026</v>
      </c>
      <c r="G25" s="89">
        <f t="shared" si="4"/>
        <v>1398239</v>
      </c>
      <c r="H25" s="89">
        <f t="shared" si="4"/>
        <v>1515931</v>
      </c>
      <c r="I25" s="89">
        <f t="shared" si="4"/>
        <v>1382266</v>
      </c>
      <c r="J25" s="89">
        <f t="shared" si="4"/>
        <v>1231571</v>
      </c>
      <c r="K25" s="89">
        <f t="shared" si="4"/>
        <v>1395696</v>
      </c>
      <c r="L25" s="89">
        <f t="shared" si="4"/>
        <v>1198149.4351399997</v>
      </c>
      <c r="M25" s="89">
        <f t="shared" si="4"/>
        <v>1326848</v>
      </c>
      <c r="N25" s="89">
        <f t="shared" si="4"/>
        <v>1311949</v>
      </c>
      <c r="O25" s="89">
        <f t="shared" si="4"/>
        <v>1203887</v>
      </c>
      <c r="P25" s="89">
        <f t="shared" si="4"/>
        <v>1215645</v>
      </c>
      <c r="Q25" s="89">
        <f t="shared" si="4"/>
        <v>1194261</v>
      </c>
      <c r="R25" s="89">
        <f t="shared" si="4"/>
        <v>1322305</v>
      </c>
      <c r="S25" s="89">
        <f t="shared" si="4"/>
        <v>1140953</v>
      </c>
      <c r="T25" s="89">
        <v>1254667</v>
      </c>
      <c r="U25" s="89">
        <v>992367</v>
      </c>
      <c r="V25" s="89">
        <v>830200</v>
      </c>
      <c r="W25" s="89">
        <v>859199</v>
      </c>
      <c r="X25" s="89">
        <v>582958</v>
      </c>
      <c r="Y25" s="89">
        <v>772964</v>
      </c>
      <c r="Z25" s="89">
        <v>716736</v>
      </c>
      <c r="AA25" s="89">
        <v>545043</v>
      </c>
      <c r="AB25" s="161">
        <v>564786</v>
      </c>
      <c r="AC25" s="161">
        <v>577611</v>
      </c>
      <c r="AD25" s="161">
        <v>595860</v>
      </c>
      <c r="AE25" s="161">
        <v>618750</v>
      </c>
      <c r="AF25" s="161">
        <v>619423</v>
      </c>
      <c r="AG25" s="161">
        <v>597367</v>
      </c>
      <c r="AH25" s="161">
        <v>656889</v>
      </c>
      <c r="AI25" s="161">
        <v>665345</v>
      </c>
    </row>
    <row r="26" spans="2:35" s="160" customFormat="1" ht="14.65" customHeight="1"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</row>
    <row r="27" spans="2:35" ht="14.65" customHeight="1"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</row>
    <row r="28" spans="2:35" s="160" customFormat="1" ht="14.65" customHeight="1">
      <c r="B28" s="81" t="s">
        <v>99</v>
      </c>
      <c r="C28" s="89">
        <f>SUM(C29:C35)</f>
        <v>-971978.99079000007</v>
      </c>
      <c r="D28" s="89">
        <f>SUM(D29:D35)</f>
        <v>-1546490</v>
      </c>
      <c r="E28" s="89">
        <f>SUM(E29:E35)</f>
        <v>-1288796</v>
      </c>
      <c r="F28" s="89">
        <f>SUM(F29:F35)</f>
        <v>-1358592</v>
      </c>
      <c r="G28" s="89">
        <f t="shared" ref="G28:AI28" si="5">SUM(G29:G35)</f>
        <v>-1159829</v>
      </c>
      <c r="H28" s="89">
        <f t="shared" si="5"/>
        <v>-1291902</v>
      </c>
      <c r="I28" s="89">
        <f t="shared" si="5"/>
        <v>-1160056</v>
      </c>
      <c r="J28" s="89">
        <f t="shared" si="5"/>
        <v>-1024330</v>
      </c>
      <c r="K28" s="89">
        <f t="shared" si="5"/>
        <v>-1193867</v>
      </c>
      <c r="L28" s="89">
        <f t="shared" si="5"/>
        <v>-998448</v>
      </c>
      <c r="M28" s="89">
        <f t="shared" si="5"/>
        <v>-1122597</v>
      </c>
      <c r="N28" s="89">
        <f t="shared" si="5"/>
        <v>-1110587</v>
      </c>
      <c r="O28" s="89">
        <f t="shared" si="5"/>
        <v>-959085</v>
      </c>
      <c r="P28" s="89">
        <f t="shared" si="5"/>
        <v>-954389</v>
      </c>
      <c r="Q28" s="89">
        <f t="shared" si="5"/>
        <v>-931763</v>
      </c>
      <c r="R28" s="89">
        <f t="shared" si="5"/>
        <v>-1054161</v>
      </c>
      <c r="S28" s="89">
        <f t="shared" si="5"/>
        <v>-851809</v>
      </c>
      <c r="T28" s="89">
        <f t="shared" si="5"/>
        <v>-1005343</v>
      </c>
      <c r="U28" s="89">
        <f t="shared" si="5"/>
        <v>-753925</v>
      </c>
      <c r="V28" s="89">
        <f t="shared" si="5"/>
        <v>-641373</v>
      </c>
      <c r="W28" s="89">
        <f t="shared" si="5"/>
        <v>-647832</v>
      </c>
      <c r="X28" s="89">
        <f t="shared" si="5"/>
        <v>-697275.53174000001</v>
      </c>
      <c r="Y28" s="89">
        <f t="shared" si="5"/>
        <v>-582750</v>
      </c>
      <c r="Z28" s="89">
        <f t="shared" si="5"/>
        <v>-536876.49398999999</v>
      </c>
      <c r="AA28" s="89">
        <f t="shared" si="5"/>
        <v>-410466.86635999999</v>
      </c>
      <c r="AB28" s="89">
        <f t="shared" si="5"/>
        <v>-418680.57857000001</v>
      </c>
      <c r="AC28" s="89">
        <f t="shared" si="5"/>
        <v>-468356.95447</v>
      </c>
      <c r="AD28" s="89">
        <f t="shared" si="5"/>
        <v>-493223.78211999999</v>
      </c>
      <c r="AE28" s="89">
        <f t="shared" si="5"/>
        <v>-498468.93867</v>
      </c>
      <c r="AF28" s="89">
        <f t="shared" si="5"/>
        <v>-647317.65431000001</v>
      </c>
      <c r="AG28" s="89">
        <f t="shared" si="5"/>
        <v>-576268.31396000006</v>
      </c>
      <c r="AH28" s="89">
        <f t="shared" si="5"/>
        <v>-567216.72109000001</v>
      </c>
      <c r="AI28" s="89">
        <f t="shared" si="5"/>
        <v>-647229.93790999998</v>
      </c>
    </row>
    <row r="29" spans="2:35" ht="14.65" customHeight="1">
      <c r="B29" s="83" t="s">
        <v>100</v>
      </c>
      <c r="C29" s="96">
        <v>414025</v>
      </c>
      <c r="D29" s="96">
        <v>507879</v>
      </c>
      <c r="E29" s="96">
        <v>422672</v>
      </c>
      <c r="F29" s="96">
        <v>397925</v>
      </c>
      <c r="G29" s="96">
        <v>392711</v>
      </c>
      <c r="H29" s="96">
        <v>375054</v>
      </c>
      <c r="I29" s="96">
        <v>297163</v>
      </c>
      <c r="J29" s="96">
        <v>283096</v>
      </c>
      <c r="K29" s="96">
        <v>295287</v>
      </c>
      <c r="L29" s="96">
        <v>331362</v>
      </c>
      <c r="M29" s="96">
        <v>271494</v>
      </c>
      <c r="N29" s="96">
        <v>236017</v>
      </c>
      <c r="O29" s="96">
        <v>200698</v>
      </c>
      <c r="P29" s="96">
        <v>208621</v>
      </c>
      <c r="Q29" s="96">
        <v>207230</v>
      </c>
      <c r="R29" s="96">
        <v>160307</v>
      </c>
      <c r="S29" s="94">
        <v>167251</v>
      </c>
      <c r="T29" s="96">
        <v>165656</v>
      </c>
      <c r="U29" s="96">
        <v>118187</v>
      </c>
      <c r="V29" s="96">
        <v>89302</v>
      </c>
      <c r="W29" s="96">
        <v>109111</v>
      </c>
      <c r="X29" s="84">
        <v>114849</v>
      </c>
      <c r="Y29" s="84">
        <v>104299</v>
      </c>
      <c r="Z29" s="84">
        <v>99338</v>
      </c>
      <c r="AA29" s="84">
        <v>99168</v>
      </c>
      <c r="AB29" s="88">
        <v>103374</v>
      </c>
      <c r="AC29" s="88">
        <v>95169</v>
      </c>
      <c r="AD29" s="88">
        <v>89682</v>
      </c>
      <c r="AE29" s="88">
        <v>89333</v>
      </c>
      <c r="AF29" s="88">
        <v>98383</v>
      </c>
      <c r="AG29" s="88">
        <v>91631</v>
      </c>
      <c r="AH29" s="88">
        <v>89368</v>
      </c>
      <c r="AI29" s="88">
        <v>123854</v>
      </c>
    </row>
    <row r="30" spans="2:35" ht="14.65" customHeight="1">
      <c r="B30" s="83" t="s">
        <v>101</v>
      </c>
      <c r="C30" s="96">
        <v>-241434</v>
      </c>
      <c r="D30" s="96">
        <v>-247630</v>
      </c>
      <c r="E30" s="96">
        <v>-236501</v>
      </c>
      <c r="F30" s="96">
        <v>-238610</v>
      </c>
      <c r="G30" s="96">
        <v>-219237</v>
      </c>
      <c r="H30" s="96">
        <v>-245622</v>
      </c>
      <c r="I30" s="96">
        <v>-254226</v>
      </c>
      <c r="J30" s="96">
        <v>-202181</v>
      </c>
      <c r="K30" s="96">
        <v>-212700</v>
      </c>
      <c r="L30" s="94">
        <v>-221184</v>
      </c>
      <c r="M30" s="94">
        <v>-238969</v>
      </c>
      <c r="N30" s="94">
        <v>-223707</v>
      </c>
      <c r="O30" s="94">
        <v>-218345</v>
      </c>
      <c r="P30" s="94">
        <v>-225979</v>
      </c>
      <c r="Q30" s="94">
        <v>-205009</v>
      </c>
      <c r="R30" s="94">
        <v>-179028</v>
      </c>
      <c r="S30" s="94">
        <v>-175351</v>
      </c>
      <c r="T30" s="96">
        <v>-154511</v>
      </c>
      <c r="U30" s="96">
        <v>-146030</v>
      </c>
      <c r="V30" s="96">
        <v>-133186</v>
      </c>
      <c r="W30" s="96">
        <v>-140425</v>
      </c>
      <c r="X30" s="84">
        <v>-144219</v>
      </c>
      <c r="Y30" s="84">
        <v>-131162</v>
      </c>
      <c r="Z30" s="84">
        <v>-113844</v>
      </c>
      <c r="AA30" s="84">
        <v>-112470</v>
      </c>
      <c r="AB30" s="88">
        <v>-108006</v>
      </c>
      <c r="AC30" s="88">
        <v>-106744</v>
      </c>
      <c r="AD30" s="88">
        <v>-104516</v>
      </c>
      <c r="AE30" s="88">
        <v>-101446</v>
      </c>
      <c r="AF30" s="88">
        <v>-116366</v>
      </c>
      <c r="AG30" s="88">
        <v>-101102</v>
      </c>
      <c r="AH30" s="88">
        <v>-113341</v>
      </c>
      <c r="AI30" s="88">
        <v>-132763</v>
      </c>
    </row>
    <row r="31" spans="2:35" ht="14.65" customHeight="1">
      <c r="B31" s="83" t="s">
        <v>102</v>
      </c>
      <c r="C31" s="94">
        <v>-622463</v>
      </c>
      <c r="D31" s="94">
        <v>-864395</v>
      </c>
      <c r="E31" s="94">
        <v>-890514</v>
      </c>
      <c r="F31" s="94">
        <v>-912113</v>
      </c>
      <c r="G31" s="94">
        <v>-921465</v>
      </c>
      <c r="H31" s="94">
        <v>-1002513</v>
      </c>
      <c r="I31" s="94">
        <v>-833506</v>
      </c>
      <c r="J31" s="94">
        <v>-792784</v>
      </c>
      <c r="K31" s="94">
        <v>-936755</v>
      </c>
      <c r="L31" s="94">
        <v>-1005672</v>
      </c>
      <c r="M31" s="94">
        <v>-866053</v>
      </c>
      <c r="N31" s="94">
        <v>-888297</v>
      </c>
      <c r="O31" s="94">
        <v>-727526</v>
      </c>
      <c r="P31" s="94">
        <v>-772077</v>
      </c>
      <c r="Q31" s="94">
        <v>-825291</v>
      </c>
      <c r="R31" s="94">
        <v>-843264</v>
      </c>
      <c r="S31" s="94">
        <v>-695810</v>
      </c>
      <c r="T31" s="84">
        <v>-837608</v>
      </c>
      <c r="U31" s="84">
        <v>-568563</v>
      </c>
      <c r="V31" s="84">
        <v>-458441</v>
      </c>
      <c r="W31" s="84">
        <v>-513092</v>
      </c>
      <c r="X31" s="84">
        <v>-504938.53174000001</v>
      </c>
      <c r="Y31" s="84">
        <v>-467690</v>
      </c>
      <c r="Z31" s="84">
        <v>-440519.49398999999</v>
      </c>
      <c r="AA31" s="84">
        <v>-380199.86635999999</v>
      </c>
      <c r="AB31" s="84">
        <v>-361151.39178000001</v>
      </c>
      <c r="AC31" s="84">
        <v>-364566.05384000001</v>
      </c>
      <c r="AD31" s="84">
        <v>-371792.39331999997</v>
      </c>
      <c r="AE31" s="84">
        <v>-385203.10051000002</v>
      </c>
      <c r="AF31" s="84">
        <v>-362275.65431000001</v>
      </c>
      <c r="AG31" s="84">
        <v>-407644.96395</v>
      </c>
      <c r="AH31" s="84">
        <v>-408052.81897999998</v>
      </c>
      <c r="AI31" s="84">
        <v>-460211.04005000001</v>
      </c>
    </row>
    <row r="32" spans="2:35" ht="14.65" customHeight="1">
      <c r="B32" s="83" t="s">
        <v>199</v>
      </c>
      <c r="C32" s="96">
        <v>-143345</v>
      </c>
      <c r="D32" s="96">
        <v>-407504</v>
      </c>
      <c r="E32" s="96">
        <v>-152742</v>
      </c>
      <c r="F32" s="96">
        <v>-145697</v>
      </c>
      <c r="G32" s="96">
        <v>-235274</v>
      </c>
      <c r="H32" s="96">
        <v>-147084</v>
      </c>
      <c r="I32" s="96">
        <v>-131942</v>
      </c>
      <c r="J32" s="96">
        <v>-121595</v>
      </c>
      <c r="K32" s="96">
        <v>-125723</v>
      </c>
      <c r="L32" s="96">
        <v>-124358</v>
      </c>
      <c r="M32" s="96">
        <v>-131910</v>
      </c>
      <c r="N32" s="96">
        <v>-113101</v>
      </c>
      <c r="O32" s="96">
        <v>-81894</v>
      </c>
      <c r="P32" s="96">
        <f>-124155+24712</f>
        <v>-99443</v>
      </c>
      <c r="Q32" s="96">
        <v>-99762</v>
      </c>
      <c r="R32" s="96">
        <v>-98400</v>
      </c>
      <c r="S32" s="94">
        <v>-87160</v>
      </c>
      <c r="T32" s="96">
        <v>-105107</v>
      </c>
      <c r="U32" s="96">
        <v>-66520</v>
      </c>
      <c r="V32" s="96">
        <v>-72267</v>
      </c>
      <c r="W32" s="96">
        <v>-53651</v>
      </c>
      <c r="X32" s="84">
        <v>-74028</v>
      </c>
      <c r="Y32" s="84">
        <v>-59991</v>
      </c>
      <c r="Z32" s="84">
        <v>-43100</v>
      </c>
      <c r="AA32" s="84">
        <v>-45656</v>
      </c>
      <c r="AB32" s="88">
        <v>-44683</v>
      </c>
      <c r="AC32" s="88">
        <v>-42020</v>
      </c>
      <c r="AD32" s="88">
        <v>-40246</v>
      </c>
      <c r="AE32" s="88">
        <v>-45363</v>
      </c>
      <c r="AF32" s="88">
        <v>-42505</v>
      </c>
      <c r="AG32" s="88">
        <v>-43868</v>
      </c>
      <c r="AH32" s="88">
        <v>-63905</v>
      </c>
      <c r="AI32" s="88">
        <v>-69722</v>
      </c>
    </row>
    <row r="33" spans="2:36" ht="14.65" customHeight="1">
      <c r="B33" s="83" t="s">
        <v>103</v>
      </c>
      <c r="C33" s="96">
        <v>-262076.39953</v>
      </c>
      <c r="D33" s="96">
        <f>-312658</f>
        <v>-312658</v>
      </c>
      <c r="E33" s="96">
        <v>-312099</v>
      </c>
      <c r="F33" s="96">
        <v>-396373</v>
      </c>
      <c r="G33" s="96">
        <v>-42918</v>
      </c>
      <c r="H33" s="96">
        <v>-92304</v>
      </c>
      <c r="I33" s="96">
        <v>-70959</v>
      </c>
      <c r="J33" s="96">
        <v>-62839</v>
      </c>
      <c r="K33" s="96">
        <v>-58561</v>
      </c>
      <c r="L33" s="94">
        <v>-38027</v>
      </c>
      <c r="M33" s="94">
        <v>-68111</v>
      </c>
      <c r="N33" s="94">
        <v>-54911</v>
      </c>
      <c r="O33" s="94">
        <v>-58456</v>
      </c>
      <c r="P33" s="94">
        <v>-58270</v>
      </c>
      <c r="Q33" s="94">
        <v>-8452</v>
      </c>
      <c r="R33" s="96">
        <v>-66969</v>
      </c>
      <c r="S33" s="94">
        <v>-47480</v>
      </c>
      <c r="T33" s="96">
        <v>-42783</v>
      </c>
      <c r="U33" s="96">
        <v>-64081</v>
      </c>
      <c r="V33" s="96">
        <v>-49336</v>
      </c>
      <c r="W33" s="96">
        <v>-40364</v>
      </c>
      <c r="X33" s="84">
        <v>-51710</v>
      </c>
      <c r="Y33" s="88">
        <v>-57731</v>
      </c>
      <c r="Z33" s="84">
        <v>-76804</v>
      </c>
      <c r="AA33" s="84">
        <v>-13961</v>
      </c>
      <c r="AB33" s="88">
        <v>-76271.936890000012</v>
      </c>
      <c r="AC33" s="88">
        <v>-84909.063109999988</v>
      </c>
      <c r="AD33" s="88">
        <v>-74206</v>
      </c>
      <c r="AE33" s="88">
        <v>-49935</v>
      </c>
      <c r="AF33" s="88">
        <v>-270917</v>
      </c>
      <c r="AG33" s="88">
        <v>-96232</v>
      </c>
      <c r="AH33" s="88">
        <v>-89662</v>
      </c>
      <c r="AI33" s="88">
        <v>-57587</v>
      </c>
    </row>
    <row r="34" spans="2:36" ht="14.65" customHeight="1">
      <c r="B34" s="83" t="s">
        <v>200</v>
      </c>
      <c r="C34" s="96">
        <v>-117716.59126000002</v>
      </c>
      <c r="D34" s="96">
        <v>-222210</v>
      </c>
      <c r="E34" s="96">
        <v>-119616</v>
      </c>
      <c r="F34" s="96">
        <v>-64473</v>
      </c>
      <c r="G34" s="96">
        <v>-134148</v>
      </c>
      <c r="H34" s="96">
        <v>-179433</v>
      </c>
      <c r="I34" s="96">
        <v>-166606</v>
      </c>
      <c r="J34" s="96">
        <v>-128044</v>
      </c>
      <c r="K34" s="96">
        <v>-159393</v>
      </c>
      <c r="L34" s="94">
        <v>59597</v>
      </c>
      <c r="M34" s="94">
        <v>-89143</v>
      </c>
      <c r="N34" s="94">
        <v>-66515</v>
      </c>
      <c r="O34" s="94">
        <v>-73874</v>
      </c>
      <c r="P34" s="94">
        <v>-7241</v>
      </c>
      <c r="Q34" s="94">
        <v>-479</v>
      </c>
      <c r="R34" s="94">
        <v>-26807</v>
      </c>
      <c r="S34" s="94">
        <v>-13259</v>
      </c>
      <c r="T34" s="84">
        <v>-30990</v>
      </c>
      <c r="U34" s="84">
        <v>-26918</v>
      </c>
      <c r="V34" s="84">
        <v>-17445</v>
      </c>
      <c r="W34" s="84">
        <v>-9411</v>
      </c>
      <c r="X34" s="84">
        <v>-37229</v>
      </c>
      <c r="Y34" s="84">
        <v>29525</v>
      </c>
      <c r="Z34" s="84">
        <v>38053</v>
      </c>
      <c r="AA34" s="84">
        <v>42652</v>
      </c>
      <c r="AB34" s="84">
        <v>68057.750100000005</v>
      </c>
      <c r="AC34" s="84">
        <v>34713.162479999999</v>
      </c>
      <c r="AD34" s="84">
        <v>7854.6112000000003</v>
      </c>
      <c r="AE34" s="84">
        <v>-5854.8381599999993</v>
      </c>
      <c r="AF34" s="84">
        <v>46363</v>
      </c>
      <c r="AG34" s="84">
        <v>-19316.350009999998</v>
      </c>
      <c r="AH34" s="84">
        <v>18782.097889999997</v>
      </c>
      <c r="AI34" s="84">
        <v>-47949.897859999997</v>
      </c>
    </row>
    <row r="35" spans="2:36" ht="14.65" customHeight="1">
      <c r="B35" s="83" t="s">
        <v>104</v>
      </c>
      <c r="C35" s="96">
        <v>1031</v>
      </c>
      <c r="D35" s="96">
        <v>28</v>
      </c>
      <c r="E35" s="96">
        <v>4</v>
      </c>
      <c r="F35" s="96">
        <v>749</v>
      </c>
      <c r="G35" s="96">
        <v>502</v>
      </c>
      <c r="H35" s="96">
        <v>0</v>
      </c>
      <c r="I35" s="96">
        <v>20</v>
      </c>
      <c r="J35" s="96">
        <v>17</v>
      </c>
      <c r="K35" s="96">
        <v>3978</v>
      </c>
      <c r="L35" s="96">
        <v>-166</v>
      </c>
      <c r="M35" s="96">
        <v>95</v>
      </c>
      <c r="N35" s="96">
        <v>-73</v>
      </c>
      <c r="O35" s="96">
        <v>312</v>
      </c>
      <c r="P35" s="96">
        <v>0</v>
      </c>
      <c r="Q35" s="96">
        <v>0</v>
      </c>
      <c r="R35" s="96">
        <v>0</v>
      </c>
      <c r="S35" s="96">
        <v>0</v>
      </c>
      <c r="T35" s="88">
        <v>0</v>
      </c>
      <c r="U35" s="88">
        <v>0</v>
      </c>
      <c r="V35" s="88">
        <v>0</v>
      </c>
      <c r="W35" s="88">
        <v>0</v>
      </c>
      <c r="X35" s="88">
        <v>0</v>
      </c>
      <c r="Y35" s="88">
        <v>0</v>
      </c>
      <c r="Z35" s="88">
        <v>0</v>
      </c>
      <c r="AA35" s="88">
        <v>0</v>
      </c>
      <c r="AB35" s="88">
        <v>0</v>
      </c>
      <c r="AC35" s="88">
        <v>0</v>
      </c>
      <c r="AD35" s="88">
        <v>0</v>
      </c>
      <c r="AE35" s="88">
        <v>0</v>
      </c>
      <c r="AF35" s="88">
        <v>0</v>
      </c>
      <c r="AG35" s="88">
        <v>264</v>
      </c>
      <c r="AH35" s="88">
        <v>-406</v>
      </c>
      <c r="AI35" s="88">
        <v>-2851</v>
      </c>
    </row>
    <row r="36" spans="2:36" ht="14.65" customHeight="1">
      <c r="B36" s="83"/>
      <c r="C36" s="83"/>
      <c r="D36" s="83"/>
      <c r="E36" s="83"/>
      <c r="F36" s="83"/>
      <c r="G36" s="83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90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</row>
    <row r="37" spans="2:36" s="160" customFormat="1" ht="14.65" customHeight="1">
      <c r="B37" s="81" t="s">
        <v>105</v>
      </c>
      <c r="C37" s="89">
        <f t="shared" ref="C37:S37" si="6">C25+C28</f>
        <v>266907.00920999993</v>
      </c>
      <c r="D37" s="89">
        <f t="shared" si="6"/>
        <v>76682</v>
      </c>
      <c r="E37" s="89">
        <f t="shared" si="6"/>
        <v>256336</v>
      </c>
      <c r="F37" s="89">
        <f t="shared" si="6"/>
        <v>248201.3958900026</v>
      </c>
      <c r="G37" s="89">
        <f t="shared" si="6"/>
        <v>238410</v>
      </c>
      <c r="H37" s="89">
        <f t="shared" si="6"/>
        <v>224029</v>
      </c>
      <c r="I37" s="89">
        <f t="shared" si="6"/>
        <v>222210</v>
      </c>
      <c r="J37" s="89">
        <f t="shared" si="6"/>
        <v>207241</v>
      </c>
      <c r="K37" s="89">
        <f t="shared" si="6"/>
        <v>201829</v>
      </c>
      <c r="L37" s="89">
        <f t="shared" si="6"/>
        <v>199701.43513999972</v>
      </c>
      <c r="M37" s="89">
        <f t="shared" si="6"/>
        <v>204251</v>
      </c>
      <c r="N37" s="89">
        <f t="shared" si="6"/>
        <v>201362</v>
      </c>
      <c r="O37" s="89">
        <f t="shared" si="6"/>
        <v>244802</v>
      </c>
      <c r="P37" s="89">
        <f t="shared" si="6"/>
        <v>261256</v>
      </c>
      <c r="Q37" s="89">
        <f t="shared" si="6"/>
        <v>262498</v>
      </c>
      <c r="R37" s="89">
        <f t="shared" si="6"/>
        <v>268144</v>
      </c>
      <c r="S37" s="89">
        <f t="shared" si="6"/>
        <v>289144</v>
      </c>
      <c r="T37" s="89">
        <v>249324</v>
      </c>
      <c r="U37" s="89">
        <v>238442</v>
      </c>
      <c r="V37" s="89">
        <v>188827</v>
      </c>
      <c r="W37" s="89">
        <v>211367</v>
      </c>
      <c r="X37" s="89">
        <v>-114317.53174000001</v>
      </c>
      <c r="Y37" s="89">
        <v>190214</v>
      </c>
      <c r="Z37" s="89">
        <v>179859.50601000001</v>
      </c>
      <c r="AA37" s="89">
        <v>134576.13364000001</v>
      </c>
      <c r="AB37" s="89">
        <v>146105.42142999999</v>
      </c>
      <c r="AC37" s="89">
        <v>109254.04553</v>
      </c>
      <c r="AD37" s="89">
        <v>102636.21788000001</v>
      </c>
      <c r="AE37" s="89">
        <v>120281.06133</v>
      </c>
      <c r="AF37" s="89">
        <v>-27894.654310000013</v>
      </c>
      <c r="AG37" s="89">
        <v>21098.686039999942</v>
      </c>
      <c r="AH37" s="89">
        <v>89672.278909999994</v>
      </c>
      <c r="AI37" s="89">
        <v>18115.062090000021</v>
      </c>
      <c r="AJ37" s="55"/>
    </row>
    <row r="38" spans="2:36" ht="14.65" customHeight="1">
      <c r="B38" s="83"/>
      <c r="C38" s="83"/>
      <c r="D38" s="83"/>
      <c r="E38" s="83"/>
      <c r="F38" s="83"/>
      <c r="G38" s="83"/>
      <c r="H38" s="83"/>
      <c r="J38" s="83"/>
      <c r="K38" s="83"/>
      <c r="L38" s="83"/>
      <c r="M38" s="83"/>
      <c r="N38" s="83"/>
      <c r="O38" s="83"/>
      <c r="P38" s="83"/>
      <c r="Q38" s="83"/>
      <c r="R38" s="89"/>
      <c r="S38" s="89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2:36" ht="14.65" customHeight="1">
      <c r="B39" s="83" t="s">
        <v>106</v>
      </c>
      <c r="C39" s="94">
        <v>-34770</v>
      </c>
      <c r="D39" s="94">
        <v>-12973</v>
      </c>
      <c r="E39" s="94">
        <v>-4712</v>
      </c>
      <c r="F39" s="94">
        <v>-4768</v>
      </c>
      <c r="G39" s="94">
        <v>-1634</v>
      </c>
      <c r="H39" s="94">
        <v>3628</v>
      </c>
      <c r="I39" s="94">
        <v>-8640</v>
      </c>
      <c r="J39" s="94">
        <v>-33</v>
      </c>
      <c r="K39" s="94">
        <v>912</v>
      </c>
      <c r="L39" s="94">
        <v>8058</v>
      </c>
      <c r="M39" s="94">
        <v>-739</v>
      </c>
      <c r="N39" s="94">
        <v>7720</v>
      </c>
      <c r="O39" s="94">
        <v>3787</v>
      </c>
      <c r="P39" s="94">
        <v>14852</v>
      </c>
      <c r="Q39" s="94">
        <v>17122</v>
      </c>
      <c r="R39" s="96">
        <v>5086</v>
      </c>
      <c r="S39" s="94">
        <v>-8383</v>
      </c>
      <c r="T39" s="96">
        <v>11816</v>
      </c>
      <c r="U39" s="96">
        <v>20876</v>
      </c>
      <c r="V39" s="96">
        <v>18211</v>
      </c>
      <c r="W39" s="96">
        <v>-1166</v>
      </c>
      <c r="X39" s="84">
        <v>-9053</v>
      </c>
      <c r="Y39" s="88">
        <v>-2396</v>
      </c>
      <c r="Z39" s="88">
        <v>-15375</v>
      </c>
      <c r="AA39" s="88">
        <v>-7365</v>
      </c>
      <c r="AB39" s="88">
        <v>-10165</v>
      </c>
      <c r="AC39" s="88">
        <v>-6461</v>
      </c>
      <c r="AD39" s="88">
        <v>-1864</v>
      </c>
      <c r="AE39" s="88">
        <v>-2920</v>
      </c>
      <c r="AF39" s="88">
        <v>156273</v>
      </c>
      <c r="AG39" s="88">
        <v>1234</v>
      </c>
      <c r="AH39" s="88">
        <v>-8961</v>
      </c>
      <c r="AI39" s="88">
        <v>3757</v>
      </c>
    </row>
    <row r="40" spans="2:36" ht="14.65" customHeight="1"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9"/>
      <c r="T40" s="89"/>
      <c r="U40" s="89"/>
      <c r="V40" s="89"/>
      <c r="W40" s="89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</row>
    <row r="41" spans="2:36" s="160" customFormat="1" ht="14.65" customHeight="1">
      <c r="B41" s="81" t="s">
        <v>107</v>
      </c>
      <c r="C41" s="89">
        <f t="shared" ref="C41:J41" si="7">C37+C39</f>
        <v>232137.00920999993</v>
      </c>
      <c r="D41" s="89">
        <f t="shared" si="7"/>
        <v>63709</v>
      </c>
      <c r="E41" s="89">
        <f t="shared" si="7"/>
        <v>251624</v>
      </c>
      <c r="F41" s="89">
        <f t="shared" si="7"/>
        <v>243433.3958900026</v>
      </c>
      <c r="G41" s="89">
        <f t="shared" si="7"/>
        <v>236776</v>
      </c>
      <c r="H41" s="89">
        <f t="shared" si="7"/>
        <v>227657</v>
      </c>
      <c r="I41" s="89">
        <f t="shared" si="7"/>
        <v>213570</v>
      </c>
      <c r="J41" s="89">
        <f t="shared" si="7"/>
        <v>207208</v>
      </c>
      <c r="K41" s="89">
        <f t="shared" ref="K41:O41" si="8">K37+K39</f>
        <v>202741</v>
      </c>
      <c r="L41" s="89">
        <f t="shared" si="8"/>
        <v>207759.43513999972</v>
      </c>
      <c r="M41" s="89">
        <f t="shared" si="8"/>
        <v>203512</v>
      </c>
      <c r="N41" s="89">
        <f t="shared" si="8"/>
        <v>209082</v>
      </c>
      <c r="O41" s="89">
        <f t="shared" si="8"/>
        <v>248589</v>
      </c>
      <c r="P41" s="89">
        <f t="shared" ref="P41:S41" si="9">P37+P39</f>
        <v>276108</v>
      </c>
      <c r="Q41" s="89">
        <f t="shared" si="9"/>
        <v>279620</v>
      </c>
      <c r="R41" s="89">
        <f t="shared" si="9"/>
        <v>273230</v>
      </c>
      <c r="S41" s="89">
        <f t="shared" si="9"/>
        <v>280761</v>
      </c>
      <c r="T41" s="89">
        <v>261140</v>
      </c>
      <c r="U41" s="89">
        <v>259318</v>
      </c>
      <c r="V41" s="89">
        <v>207038</v>
      </c>
      <c r="W41" s="89">
        <v>210201</v>
      </c>
      <c r="X41" s="89">
        <v>-123370.53174000001</v>
      </c>
      <c r="Y41" s="89">
        <v>187818</v>
      </c>
      <c r="Z41" s="89">
        <v>164484.50601000001</v>
      </c>
      <c r="AA41" s="89">
        <v>127211.13364000001</v>
      </c>
      <c r="AB41" s="89">
        <v>135940.42142999999</v>
      </c>
      <c r="AC41" s="89">
        <v>102793.04553</v>
      </c>
      <c r="AD41" s="89">
        <v>100772.21788000001</v>
      </c>
      <c r="AE41" s="89">
        <v>117361.06133</v>
      </c>
      <c r="AF41" s="89">
        <v>128378.34568999999</v>
      </c>
      <c r="AG41" s="89">
        <v>22332.686039999942</v>
      </c>
      <c r="AH41" s="89">
        <v>80711.278909999994</v>
      </c>
      <c r="AI41" s="89">
        <v>21872.062090000021</v>
      </c>
    </row>
    <row r="42" spans="2:36" s="160" customFormat="1" ht="14.65" customHeight="1"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161"/>
      <c r="AD42" s="161"/>
      <c r="AE42" s="161"/>
      <c r="AF42" s="161"/>
      <c r="AG42" s="81"/>
      <c r="AH42" s="81"/>
      <c r="AI42" s="81"/>
    </row>
    <row r="43" spans="2:36" s="160" customFormat="1" ht="14.65" customHeight="1">
      <c r="B43" s="81" t="s">
        <v>108</v>
      </c>
      <c r="C43" s="161">
        <f t="shared" ref="C43:G43" si="10">SUM(C44:C46)</f>
        <v>-23799</v>
      </c>
      <c r="D43" s="161">
        <f t="shared" si="10"/>
        <v>127068</v>
      </c>
      <c r="E43" s="161">
        <f t="shared" si="10"/>
        <v>-55064</v>
      </c>
      <c r="F43" s="161">
        <f t="shared" si="10"/>
        <v>-52628</v>
      </c>
      <c r="G43" s="161">
        <f t="shared" si="10"/>
        <v>-39697</v>
      </c>
      <c r="H43" s="161">
        <f t="shared" ref="H43:S43" si="11">SUM(H44:H46)</f>
        <v>-52267</v>
      </c>
      <c r="I43" s="161">
        <f t="shared" si="11"/>
        <v>-35463</v>
      </c>
      <c r="J43" s="161">
        <f t="shared" si="11"/>
        <v>-36660</v>
      </c>
      <c r="K43" s="161">
        <f t="shared" si="11"/>
        <v>-30168</v>
      </c>
      <c r="L43" s="161">
        <f t="shared" si="11"/>
        <v>-36083</v>
      </c>
      <c r="M43" s="161">
        <f t="shared" si="11"/>
        <v>-31907</v>
      </c>
      <c r="N43" s="161">
        <f t="shared" si="11"/>
        <v>-39947</v>
      </c>
      <c r="O43" s="161">
        <f t="shared" si="11"/>
        <v>-53248</v>
      </c>
      <c r="P43" s="161">
        <f t="shared" si="11"/>
        <v>-85660</v>
      </c>
      <c r="Q43" s="161">
        <f t="shared" si="11"/>
        <v>-88254</v>
      </c>
      <c r="R43" s="161">
        <f t="shared" si="11"/>
        <v>-70745</v>
      </c>
      <c r="S43" s="161">
        <f t="shared" si="11"/>
        <v>-90484</v>
      </c>
      <c r="T43" s="161">
        <v>-90199</v>
      </c>
      <c r="U43" s="161">
        <v>-89140</v>
      </c>
      <c r="V43" s="161">
        <v>-63146</v>
      </c>
      <c r="W43" s="161">
        <v>-39643</v>
      </c>
      <c r="X43" s="161">
        <v>290941</v>
      </c>
      <c r="Y43" s="161">
        <v>-53267</v>
      </c>
      <c r="Z43" s="161">
        <v>-46778</v>
      </c>
      <c r="AA43" s="161">
        <v>-31104</v>
      </c>
      <c r="AB43" s="161">
        <v>-62315</v>
      </c>
      <c r="AC43" s="161">
        <v>-53667</v>
      </c>
      <c r="AD43" s="161">
        <v>-58559</v>
      </c>
      <c r="AE43" s="161">
        <v>-60810</v>
      </c>
      <c r="AF43" s="161">
        <v>-73504</v>
      </c>
      <c r="AG43" s="161">
        <v>88936</v>
      </c>
      <c r="AH43" s="161">
        <v>-37917</v>
      </c>
      <c r="AI43" s="161">
        <v>-18203</v>
      </c>
      <c r="AJ43" s="162"/>
    </row>
    <row r="44" spans="2:36" ht="14.65" customHeight="1">
      <c r="B44" s="83" t="s">
        <v>109</v>
      </c>
      <c r="C44" s="96">
        <v>-120802</v>
      </c>
      <c r="D44" s="96">
        <v>4718</v>
      </c>
      <c r="E44" s="96">
        <v>-41598</v>
      </c>
      <c r="F44" s="96">
        <v>-121713</v>
      </c>
      <c r="G44" s="96">
        <v>-78246</v>
      </c>
      <c r="H44" s="96">
        <v>-7334</v>
      </c>
      <c r="I44" s="96">
        <f>-90092-J44-K44</f>
        <v>10713</v>
      </c>
      <c r="J44" s="96">
        <v>-81088</v>
      </c>
      <c r="K44" s="96">
        <v>-19717</v>
      </c>
      <c r="L44" s="96">
        <v>78406</v>
      </c>
      <c r="M44" s="96">
        <v>-2065</v>
      </c>
      <c r="N44" s="96">
        <v>9205</v>
      </c>
      <c r="O44" s="96">
        <v>2747</v>
      </c>
      <c r="P44" s="96">
        <v>61865</v>
      </c>
      <c r="Q44" s="96">
        <v>-18015</v>
      </c>
      <c r="R44" s="96">
        <v>-112363</v>
      </c>
      <c r="S44" s="94">
        <v>-104008</v>
      </c>
      <c r="T44" s="96">
        <v>-63765</v>
      </c>
      <c r="U44" s="96">
        <v>-2641</v>
      </c>
      <c r="V44" s="96">
        <v>-129375</v>
      </c>
      <c r="W44" s="96">
        <v>-8997</v>
      </c>
      <c r="X44" s="84">
        <v>-90634</v>
      </c>
      <c r="Y44" s="88">
        <v>-52330</v>
      </c>
      <c r="Z44" s="88">
        <v>-40513</v>
      </c>
      <c r="AA44" s="88">
        <v>-5153</v>
      </c>
      <c r="AB44" s="88">
        <v>3133</v>
      </c>
      <c r="AC44" s="88">
        <v>-4754</v>
      </c>
      <c r="AD44" s="88">
        <v>-4192</v>
      </c>
      <c r="AE44" s="88">
        <v>-5508</v>
      </c>
      <c r="AF44" s="88">
        <v>-25029</v>
      </c>
      <c r="AG44" s="88">
        <v>28867</v>
      </c>
      <c r="AH44" s="88">
        <v>-18451</v>
      </c>
      <c r="AI44" s="88">
        <v>13234</v>
      </c>
    </row>
    <row r="45" spans="2:36" ht="14.65" customHeight="1">
      <c r="B45" s="83" t="s">
        <v>110</v>
      </c>
      <c r="C45" s="96">
        <v>-92975</v>
      </c>
      <c r="D45" s="96">
        <v>9793</v>
      </c>
      <c r="E45" s="96">
        <v>-31422</v>
      </c>
      <c r="F45" s="96">
        <v>-93004</v>
      </c>
      <c r="G45" s="96">
        <v>-64176</v>
      </c>
      <c r="H45" s="96">
        <v>-14628</v>
      </c>
      <c r="I45" s="96">
        <v>9180</v>
      </c>
      <c r="J45" s="96">
        <v>-63747</v>
      </c>
      <c r="K45" s="96">
        <v>-14071</v>
      </c>
      <c r="L45" s="96">
        <v>59268</v>
      </c>
      <c r="M45" s="96">
        <v>267</v>
      </c>
      <c r="N45" s="96">
        <v>8519</v>
      </c>
      <c r="O45" s="96">
        <v>2992</v>
      </c>
      <c r="P45" s="96">
        <v>-11696</v>
      </c>
      <c r="Q45" s="96">
        <v>-14077</v>
      </c>
      <c r="R45" s="96">
        <v>-91241</v>
      </c>
      <c r="S45" s="94">
        <v>-84696</v>
      </c>
      <c r="T45" s="96">
        <v>-51838</v>
      </c>
      <c r="U45" s="96">
        <v>-1392</v>
      </c>
      <c r="V45" s="96">
        <v>-104346</v>
      </c>
      <c r="W45" s="96">
        <v>-2441</v>
      </c>
      <c r="X45" s="84">
        <v>-59033</v>
      </c>
      <c r="Y45" s="88">
        <v>-31731</v>
      </c>
      <c r="Z45" s="88">
        <v>-24004</v>
      </c>
      <c r="AA45" s="88">
        <v>-2875</v>
      </c>
      <c r="AB45" s="88">
        <v>1109</v>
      </c>
      <c r="AC45" s="88">
        <v>-3377</v>
      </c>
      <c r="AD45" s="88">
        <v>-2221</v>
      </c>
      <c r="AE45" s="88">
        <v>-3572</v>
      </c>
      <c r="AF45" s="88">
        <v>1266</v>
      </c>
      <c r="AG45" s="88">
        <v>1053</v>
      </c>
      <c r="AH45" s="88">
        <v>-871</v>
      </c>
      <c r="AI45" s="88">
        <v>-2005</v>
      </c>
    </row>
    <row r="46" spans="2:36" ht="14.65" customHeight="1">
      <c r="B46" s="83" t="s">
        <v>111</v>
      </c>
      <c r="C46" s="96">
        <v>189978</v>
      </c>
      <c r="D46" s="96">
        <v>112557</v>
      </c>
      <c r="E46" s="96">
        <v>17956</v>
      </c>
      <c r="F46" s="96">
        <v>162089</v>
      </c>
      <c r="G46" s="96">
        <v>102725</v>
      </c>
      <c r="H46" s="96">
        <v>-30305</v>
      </c>
      <c r="I46" s="96">
        <v>-55356</v>
      </c>
      <c r="J46" s="96">
        <v>108175</v>
      </c>
      <c r="K46" s="96">
        <v>3620</v>
      </c>
      <c r="L46" s="96">
        <v>-173757</v>
      </c>
      <c r="M46" s="96">
        <v>-30109</v>
      </c>
      <c r="N46" s="96">
        <v>-57671</v>
      </c>
      <c r="O46" s="96">
        <v>-58987</v>
      </c>
      <c r="P46" s="96">
        <v>-135829</v>
      </c>
      <c r="Q46" s="96">
        <v>-56162</v>
      </c>
      <c r="R46" s="96">
        <v>132859</v>
      </c>
      <c r="S46" s="94">
        <v>98220</v>
      </c>
      <c r="T46" s="96">
        <v>25404</v>
      </c>
      <c r="U46" s="96">
        <v>-85107</v>
      </c>
      <c r="V46" s="96">
        <v>170575</v>
      </c>
      <c r="W46" s="96">
        <v>-28205</v>
      </c>
      <c r="X46" s="84">
        <v>440608</v>
      </c>
      <c r="Y46" s="88">
        <v>30794</v>
      </c>
      <c r="Z46" s="88">
        <v>17739</v>
      </c>
      <c r="AA46" s="88">
        <v>-23076</v>
      </c>
      <c r="AB46" s="88">
        <v>-66557</v>
      </c>
      <c r="AC46" s="88">
        <v>-45536</v>
      </c>
      <c r="AD46" s="88">
        <v>-52146</v>
      </c>
      <c r="AE46" s="88">
        <v>-51730</v>
      </c>
      <c r="AF46" s="88">
        <v>-49741</v>
      </c>
      <c r="AG46" s="88">
        <v>59016</v>
      </c>
      <c r="AH46" s="88">
        <v>-18595</v>
      </c>
      <c r="AI46" s="88">
        <v>-29432</v>
      </c>
    </row>
    <row r="47" spans="2:36" s="160" customFormat="1" ht="14.65" customHeight="1">
      <c r="B47" s="81"/>
      <c r="C47" s="81"/>
      <c r="D47" s="81"/>
      <c r="E47" s="81"/>
      <c r="F47" s="81"/>
      <c r="G47" s="81"/>
      <c r="H47" s="81"/>
      <c r="I47" s="81"/>
      <c r="J47" s="81"/>
      <c r="K47" s="81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  <c r="W47" s="161"/>
      <c r="X47" s="161"/>
      <c r="Y47" s="161"/>
      <c r="Z47" s="161"/>
      <c r="AA47" s="161"/>
      <c r="AB47" s="161"/>
      <c r="AC47" s="161"/>
      <c r="AD47" s="161"/>
      <c r="AE47" s="161"/>
      <c r="AF47" s="161"/>
      <c r="AG47" s="161"/>
      <c r="AH47" s="161"/>
      <c r="AI47" s="161"/>
    </row>
    <row r="48" spans="2:36" s="160" customFormat="1" ht="14.65" customHeight="1">
      <c r="B48" s="81" t="s">
        <v>112</v>
      </c>
      <c r="C48" s="161">
        <v>-540</v>
      </c>
      <c r="D48" s="161">
        <v>-1257</v>
      </c>
      <c r="E48" s="161">
        <v>-673</v>
      </c>
      <c r="F48" s="133">
        <v>-741</v>
      </c>
      <c r="G48" s="133">
        <v>-454</v>
      </c>
      <c r="H48" s="133">
        <v>-457</v>
      </c>
      <c r="I48" s="133">
        <v>-385</v>
      </c>
      <c r="J48" s="133">
        <v>-502.34368000000001</v>
      </c>
      <c r="K48" s="133">
        <v>-314.65631999999999</v>
      </c>
      <c r="L48" s="133">
        <v>-1451</v>
      </c>
      <c r="M48" s="133">
        <v>-235</v>
      </c>
      <c r="N48" s="133">
        <v>-118</v>
      </c>
      <c r="O48" s="81">
        <v>155</v>
      </c>
      <c r="P48" s="89">
        <v>0</v>
      </c>
      <c r="Q48" s="89">
        <v>0</v>
      </c>
      <c r="R48" s="89">
        <v>0</v>
      </c>
      <c r="S48" s="89">
        <v>0</v>
      </c>
      <c r="T48" s="89">
        <v>0</v>
      </c>
      <c r="U48" s="89">
        <v>0</v>
      </c>
      <c r="V48" s="89">
        <v>0</v>
      </c>
      <c r="W48" s="89">
        <v>0</v>
      </c>
      <c r="X48" s="89">
        <v>0</v>
      </c>
      <c r="Y48" s="89">
        <v>0</v>
      </c>
      <c r="Z48" s="89">
        <v>0</v>
      </c>
      <c r="AA48" s="89">
        <v>0</v>
      </c>
      <c r="AB48" s="89">
        <v>0</v>
      </c>
      <c r="AC48" s="89">
        <v>0</v>
      </c>
      <c r="AD48" s="89">
        <v>0</v>
      </c>
      <c r="AE48" s="89">
        <v>0</v>
      </c>
      <c r="AF48" s="89">
        <v>0</v>
      </c>
      <c r="AG48" s="89">
        <v>0</v>
      </c>
      <c r="AH48" s="89">
        <v>0</v>
      </c>
      <c r="AI48" s="89">
        <v>0</v>
      </c>
    </row>
    <row r="49" spans="2:35" s="160" customFormat="1" ht="14.65" customHeight="1"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161"/>
      <c r="X49" s="161"/>
      <c r="Y49" s="161"/>
      <c r="Z49" s="161"/>
      <c r="AA49" s="161"/>
      <c r="AB49" s="161"/>
      <c r="AC49" s="161"/>
      <c r="AD49" s="161"/>
      <c r="AE49" s="161"/>
      <c r="AF49" s="161"/>
      <c r="AG49" s="161"/>
      <c r="AH49" s="161"/>
      <c r="AI49" s="161"/>
    </row>
    <row r="50" spans="2:35" s="160" customFormat="1" ht="14.65" customHeight="1">
      <c r="B50" s="81" t="s">
        <v>113</v>
      </c>
      <c r="C50" s="89">
        <f t="shared" ref="C50:H50" si="12">C41+C43+C48</f>
        <v>207798.00920999993</v>
      </c>
      <c r="D50" s="89">
        <f t="shared" si="12"/>
        <v>189520</v>
      </c>
      <c r="E50" s="89">
        <f t="shared" si="12"/>
        <v>195887</v>
      </c>
      <c r="F50" s="89">
        <f t="shared" si="12"/>
        <v>190064.3958900026</v>
      </c>
      <c r="G50" s="89">
        <f t="shared" si="12"/>
        <v>196625</v>
      </c>
      <c r="H50" s="89">
        <f t="shared" si="12"/>
        <v>174933</v>
      </c>
      <c r="I50" s="89">
        <f t="shared" ref="I50:AI50" si="13">I41+I43+I48</f>
        <v>177722</v>
      </c>
      <c r="J50" s="89">
        <f t="shared" si="13"/>
        <v>170045.65632000001</v>
      </c>
      <c r="K50" s="89">
        <f t="shared" si="13"/>
        <v>172258.34367999999</v>
      </c>
      <c r="L50" s="89">
        <f t="shared" si="13"/>
        <v>170225.43513999972</v>
      </c>
      <c r="M50" s="89">
        <f t="shared" si="13"/>
        <v>171370</v>
      </c>
      <c r="N50" s="89">
        <f t="shared" si="13"/>
        <v>169017</v>
      </c>
      <c r="O50" s="89">
        <f t="shared" si="13"/>
        <v>195496</v>
      </c>
      <c r="P50" s="89">
        <f t="shared" si="13"/>
        <v>190448</v>
      </c>
      <c r="Q50" s="89">
        <f t="shared" si="13"/>
        <v>191366</v>
      </c>
      <c r="R50" s="89">
        <f t="shared" si="13"/>
        <v>202485</v>
      </c>
      <c r="S50" s="89">
        <f t="shared" si="13"/>
        <v>190277</v>
      </c>
      <c r="T50" s="89">
        <f t="shared" si="13"/>
        <v>170941</v>
      </c>
      <c r="U50" s="89">
        <f t="shared" si="13"/>
        <v>170178</v>
      </c>
      <c r="V50" s="89">
        <f t="shared" si="13"/>
        <v>143892</v>
      </c>
      <c r="W50" s="89">
        <f t="shared" si="13"/>
        <v>170558</v>
      </c>
      <c r="X50" s="89">
        <f t="shared" si="13"/>
        <v>167570.46825999999</v>
      </c>
      <c r="Y50" s="89">
        <f t="shared" si="13"/>
        <v>134551</v>
      </c>
      <c r="Z50" s="89">
        <f t="shared" si="13"/>
        <v>117706.50601000001</v>
      </c>
      <c r="AA50" s="89">
        <f t="shared" si="13"/>
        <v>96107.133640000015</v>
      </c>
      <c r="AB50" s="89">
        <f t="shared" si="13"/>
        <v>73625.421429999988</v>
      </c>
      <c r="AC50" s="89">
        <f t="shared" si="13"/>
        <v>49126.045530000003</v>
      </c>
      <c r="AD50" s="89">
        <f t="shared" si="13"/>
        <v>42213.217880000011</v>
      </c>
      <c r="AE50" s="89">
        <f t="shared" si="13"/>
        <v>56551.061329999997</v>
      </c>
      <c r="AF50" s="89">
        <f t="shared" si="13"/>
        <v>54874.345689999987</v>
      </c>
      <c r="AG50" s="89">
        <f t="shared" si="13"/>
        <v>111268.68603999994</v>
      </c>
      <c r="AH50" s="89">
        <f t="shared" si="13"/>
        <v>42794.278909999994</v>
      </c>
      <c r="AI50" s="89">
        <f t="shared" si="13"/>
        <v>3669.0620900000213</v>
      </c>
    </row>
    <row r="51" spans="2:35" s="160" customFormat="1" ht="14.65" customHeight="1">
      <c r="B51" s="48"/>
      <c r="C51" s="48"/>
      <c r="D51" s="48"/>
      <c r="E51" s="48"/>
      <c r="F51" s="89"/>
      <c r="G51" s="89"/>
      <c r="H51" s="89"/>
      <c r="I51" s="89"/>
      <c r="J51" s="89"/>
      <c r="K51" s="89"/>
      <c r="L51" s="48"/>
      <c r="M51" s="48"/>
      <c r="N51" s="48"/>
      <c r="O51" s="48"/>
      <c r="P51" s="48"/>
      <c r="Q51" s="48"/>
      <c r="R51" s="48"/>
      <c r="S51" s="89"/>
      <c r="T51" s="89"/>
      <c r="U51" s="89"/>
      <c r="V51" s="89"/>
      <c r="W51" s="89"/>
      <c r="X51" s="162"/>
      <c r="Y51" s="162"/>
      <c r="Z51" s="162"/>
      <c r="AA51" s="162"/>
      <c r="AB51" s="162"/>
      <c r="AC51" s="162"/>
      <c r="AD51" s="162"/>
      <c r="AE51" s="162"/>
      <c r="AF51" s="162"/>
      <c r="AG51" s="162"/>
      <c r="AH51" s="162"/>
      <c r="AI51" s="162"/>
    </row>
    <row r="52" spans="2:35" ht="14.65" customHeight="1">
      <c r="H52" s="96"/>
    </row>
    <row r="56" spans="2:35" ht="14.65" customHeight="1">
      <c r="B56" s="201" t="s">
        <v>201</v>
      </c>
    </row>
    <row r="57" spans="2:35" ht="14.65" customHeight="1">
      <c r="B57" s="201"/>
    </row>
    <row r="58" spans="2:35" ht="14.65" customHeight="1">
      <c r="B58" s="201"/>
    </row>
    <row r="59" spans="2:35" ht="14.65" customHeight="1">
      <c r="B59" s="201"/>
    </row>
    <row r="60" spans="2:35" ht="14.65" customHeight="1">
      <c r="B60" s="201"/>
    </row>
    <row r="61" spans="2:35" ht="14.65" customHeight="1">
      <c r="B61" s="201"/>
    </row>
    <row r="62" spans="2:35" ht="14.65" customHeight="1">
      <c r="B62" s="201"/>
    </row>
    <row r="63" spans="2:35" ht="14.65" customHeight="1">
      <c r="B63" s="201"/>
    </row>
    <row r="64" spans="2:35" ht="14.65" customHeight="1">
      <c r="B64" s="173"/>
    </row>
    <row r="66" spans="2:2" ht="14.65" customHeight="1">
      <c r="B66" s="200" t="s">
        <v>202</v>
      </c>
    </row>
    <row r="67" spans="2:2" ht="14.65" customHeight="1">
      <c r="B67" s="201"/>
    </row>
    <row r="68" spans="2:2" ht="14.65" customHeight="1">
      <c r="B68" s="201"/>
    </row>
  </sheetData>
  <customSheetViews>
    <customSheetView guid="{27A090AF-C8A8-4D26-AB93-5BEE644A94EB}" scale="85" showGridLines="0">
      <pane xSplit="2" ySplit="7" topLeftCell="E29" activePane="bottomRight" state="frozen"/>
      <selection pane="bottomRight" activeCell="K35" sqref="K35"/>
      <pageMargins left="0" right="0" top="0" bottom="0" header="0" footer="0"/>
      <pageSetup paperSize="9" orientation="landscape" r:id="rId1"/>
    </customSheetView>
    <customSheetView guid="{25BA17B7-2C09-419A-A76E-46AD397B1880}" scale="90" showGridLines="0">
      <pane xSplit="2" ySplit="7" topLeftCell="C8" activePane="bottomRight" state="frozen"/>
      <selection pane="bottomRight" activeCell="G17" sqref="G17"/>
      <pageMargins left="0" right="0" top="0" bottom="0" header="0" footer="0"/>
      <pageSetup paperSize="9" orientation="portrait" r:id="rId2"/>
    </customSheetView>
    <customSheetView guid="{CFDFB7E4-9568-4685-B545-DFCFB1FD1249}" scale="90" showGridLines="0">
      <pane xSplit="2" ySplit="7" topLeftCell="C8" activePane="bottomRight" state="frozen"/>
      <selection pane="bottomRight" activeCell="F24" sqref="F24"/>
      <pageMargins left="0" right="0" top="0" bottom="0" header="0" footer="0"/>
      <pageSetup paperSize="9" orientation="portrait" r:id="rId3"/>
    </customSheetView>
    <customSheetView guid="{7A89D22F-AB54-4C2F-B02B-C1526C3F1F4F}" scale="85" showGridLines="0">
      <pane xSplit="2" ySplit="7" topLeftCell="C8" activePane="bottomRight" state="frozen"/>
      <selection pane="bottomRight" activeCell="G12" sqref="G12"/>
      <pageMargins left="0" right="0" top="0" bottom="0" header="0" footer="0"/>
      <pageSetup paperSize="9" orientation="landscape" r:id="rId4"/>
    </customSheetView>
    <customSheetView guid="{7C681B0D-C951-4E1E-9555-07B492581EEC}" scale="85" showGridLines="0">
      <pane xSplit="2" ySplit="7" topLeftCell="C23" activePane="bottomRight" state="frozen"/>
      <selection pane="bottomRight" activeCell="L35" sqref="L35"/>
      <pageMargins left="0" right="0" top="0" bottom="0" header="0" footer="0"/>
      <pageSetup paperSize="9" orientation="landscape" r:id="rId5"/>
    </customSheetView>
  </customSheetViews>
  <mergeCells count="13">
    <mergeCell ref="K1:K2"/>
    <mergeCell ref="K3:K4"/>
    <mergeCell ref="D6:G6"/>
    <mergeCell ref="AF6:AI6"/>
    <mergeCell ref="AB6:AE6"/>
    <mergeCell ref="X6:AA6"/>
    <mergeCell ref="T6:W6"/>
    <mergeCell ref="H6:K6"/>
    <mergeCell ref="B66:B68"/>
    <mergeCell ref="B56:B63"/>
    <mergeCell ref="B6:B7"/>
    <mergeCell ref="P6:S6"/>
    <mergeCell ref="L6:O6"/>
  </mergeCells>
  <phoneticPr fontId="31" type="noConversion"/>
  <pageMargins left="0.511811024" right="0.511811024" top="0.78740157499999996" bottom="0.78740157499999996" header="0.31496062000000002" footer="0.31496062000000002"/>
  <pageSetup paperSize="9" orientation="landscape" r:id="rId6"/>
  <drawing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M46"/>
  <sheetViews>
    <sheetView showGridLines="0" showRowColHeaders="0" zoomScale="90" zoomScaleNormal="9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10.26953125" defaultRowHeight="15" customHeight="1"/>
  <cols>
    <col min="1" max="1" width="2.7265625" style="9" customWidth="1"/>
    <col min="2" max="2" width="57.81640625" style="9" customWidth="1"/>
    <col min="3" max="35" width="15.453125" style="9" customWidth="1"/>
    <col min="36" max="16384" width="10.26953125" style="9"/>
  </cols>
  <sheetData>
    <row r="1" spans="2:39" ht="15" customHeight="1">
      <c r="C1" s="32"/>
      <c r="D1" s="32"/>
      <c r="E1" s="32"/>
    </row>
    <row r="2" spans="2:39" ht="15" customHeight="1">
      <c r="B2" s="8"/>
      <c r="C2" s="32"/>
      <c r="D2" s="32"/>
      <c r="E2" s="32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34"/>
      <c r="AB2" s="34"/>
      <c r="AC2" s="34"/>
      <c r="AD2" s="34"/>
      <c r="AE2" s="34"/>
      <c r="AF2" s="34"/>
      <c r="AG2" s="34"/>
      <c r="AH2" s="34"/>
      <c r="AI2" s="34"/>
    </row>
    <row r="3" spans="2:39" ht="15" customHeight="1">
      <c r="B3" s="10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10"/>
      <c r="Y3" s="10"/>
      <c r="Z3" s="10"/>
      <c r="AA3" s="46"/>
      <c r="AB3" s="45"/>
      <c r="AC3" s="10"/>
      <c r="AD3" s="34"/>
      <c r="AE3" s="34"/>
      <c r="AF3" s="34"/>
      <c r="AG3" s="34"/>
      <c r="AH3" s="34"/>
      <c r="AI3" s="34"/>
    </row>
    <row r="4" spans="2:39" ht="15" customHeight="1">
      <c r="B4" s="10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45"/>
      <c r="T4" s="45"/>
      <c r="U4" s="45"/>
      <c r="V4" s="45"/>
      <c r="W4" s="45"/>
      <c r="X4" s="10"/>
      <c r="Y4" s="10"/>
      <c r="Z4" s="10"/>
      <c r="AA4" s="10"/>
      <c r="AB4" s="10"/>
      <c r="AC4" s="34"/>
      <c r="AD4" s="34"/>
      <c r="AF4" s="34"/>
      <c r="AG4" s="34"/>
      <c r="AH4" s="34"/>
      <c r="AI4" s="34"/>
    </row>
    <row r="5" spans="2:39" ht="15" customHeight="1">
      <c r="B5" s="10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10"/>
      <c r="AC5" s="37"/>
      <c r="AD5" s="37"/>
      <c r="AE5" s="37"/>
      <c r="AF5" s="34"/>
      <c r="AG5" s="34"/>
      <c r="AH5" s="34"/>
      <c r="AI5" s="34"/>
    </row>
    <row r="6" spans="2:39" ht="15" customHeight="1">
      <c r="B6" s="196" t="s">
        <v>114</v>
      </c>
      <c r="C6" s="175">
        <v>2025</v>
      </c>
      <c r="D6" s="206">
        <v>2024</v>
      </c>
      <c r="E6" s="206"/>
      <c r="F6" s="206"/>
      <c r="G6" s="206"/>
      <c r="H6" s="206">
        <v>2023</v>
      </c>
      <c r="I6" s="206"/>
      <c r="J6" s="206"/>
      <c r="K6" s="206"/>
      <c r="L6" s="206">
        <v>2022</v>
      </c>
      <c r="M6" s="206"/>
      <c r="N6" s="206"/>
      <c r="O6" s="206"/>
      <c r="P6" s="206">
        <v>2021</v>
      </c>
      <c r="Q6" s="206"/>
      <c r="R6" s="206"/>
      <c r="S6" s="206"/>
      <c r="T6" s="198">
        <v>2020</v>
      </c>
      <c r="U6" s="198"/>
      <c r="V6" s="198"/>
      <c r="W6" s="199"/>
      <c r="X6" s="198">
        <v>2019</v>
      </c>
      <c r="Y6" s="198"/>
      <c r="Z6" s="198"/>
      <c r="AA6" s="199"/>
      <c r="AB6" s="198">
        <v>2018</v>
      </c>
      <c r="AC6" s="198"/>
      <c r="AD6" s="198"/>
      <c r="AE6" s="199"/>
      <c r="AF6" s="198">
        <v>2017</v>
      </c>
      <c r="AG6" s="198"/>
      <c r="AH6" s="198"/>
      <c r="AI6" s="199"/>
    </row>
    <row r="7" spans="2:39" s="11" customFormat="1" ht="15" customHeight="1">
      <c r="B7" s="197"/>
      <c r="C7" s="91" t="s">
        <v>81</v>
      </c>
      <c r="D7" s="91" t="s">
        <v>82</v>
      </c>
      <c r="E7" s="91" t="s">
        <v>83</v>
      </c>
      <c r="F7" s="91" t="s">
        <v>84</v>
      </c>
      <c r="G7" s="91" t="s">
        <v>81</v>
      </c>
      <c r="H7" s="91" t="s">
        <v>82</v>
      </c>
      <c r="I7" s="91" t="s">
        <v>83</v>
      </c>
      <c r="J7" s="91" t="s">
        <v>84</v>
      </c>
      <c r="K7" s="91" t="s">
        <v>81</v>
      </c>
      <c r="L7" s="91" t="s">
        <v>82</v>
      </c>
      <c r="M7" s="91" t="s">
        <v>83</v>
      </c>
      <c r="N7" s="91" t="s">
        <v>84</v>
      </c>
      <c r="O7" s="91" t="s">
        <v>81</v>
      </c>
      <c r="P7" s="91" t="s">
        <v>82</v>
      </c>
      <c r="Q7" s="91" t="s">
        <v>83</v>
      </c>
      <c r="R7" s="91" t="s">
        <v>84</v>
      </c>
      <c r="S7" s="91" t="s">
        <v>81</v>
      </c>
      <c r="T7" s="91" t="s">
        <v>82</v>
      </c>
      <c r="U7" s="91" t="s">
        <v>83</v>
      </c>
      <c r="V7" s="91" t="s">
        <v>84</v>
      </c>
      <c r="W7" s="91" t="s">
        <v>81</v>
      </c>
      <c r="X7" s="91" t="s">
        <v>82</v>
      </c>
      <c r="Y7" s="91" t="s">
        <v>83</v>
      </c>
      <c r="Z7" s="91" t="s">
        <v>84</v>
      </c>
      <c r="AA7" s="91" t="s">
        <v>81</v>
      </c>
      <c r="AB7" s="91" t="s">
        <v>82</v>
      </c>
      <c r="AC7" s="91" t="s">
        <v>83</v>
      </c>
      <c r="AD7" s="91" t="s">
        <v>84</v>
      </c>
      <c r="AE7" s="91" t="s">
        <v>81</v>
      </c>
      <c r="AF7" s="91" t="s">
        <v>82</v>
      </c>
      <c r="AG7" s="91" t="s">
        <v>83</v>
      </c>
      <c r="AH7" s="91" t="s">
        <v>84</v>
      </c>
      <c r="AI7" s="91" t="s">
        <v>81</v>
      </c>
    </row>
    <row r="8" spans="2:39" ht="15" customHeight="1"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1"/>
      <c r="T8" s="32"/>
      <c r="U8" s="32"/>
      <c r="V8" s="77"/>
      <c r="W8" s="32"/>
      <c r="X8" s="32"/>
      <c r="Y8" s="76"/>
      <c r="Z8" s="76"/>
      <c r="AA8" s="76"/>
      <c r="AE8" s="32"/>
    </row>
    <row r="9" spans="2:39" ht="15" customHeight="1">
      <c r="B9" s="169" t="s">
        <v>115</v>
      </c>
      <c r="C9" s="94">
        <v>87266</v>
      </c>
      <c r="D9" s="94">
        <v>252854</v>
      </c>
      <c r="E9" s="94">
        <v>312185</v>
      </c>
      <c r="F9" s="94">
        <v>324006</v>
      </c>
      <c r="G9" s="94">
        <v>346901.57799999998</v>
      </c>
      <c r="H9" s="94">
        <v>346943</v>
      </c>
      <c r="I9" s="94">
        <v>239595</v>
      </c>
      <c r="J9" s="94">
        <v>223056</v>
      </c>
      <c r="K9" s="94">
        <v>327960</v>
      </c>
      <c r="L9" s="94">
        <v>446175</v>
      </c>
      <c r="M9" s="94">
        <v>273950</v>
      </c>
      <c r="N9" s="94">
        <v>307094</v>
      </c>
      <c r="O9" s="94">
        <v>205263</v>
      </c>
      <c r="P9" s="94">
        <v>232339</v>
      </c>
      <c r="Q9" s="94">
        <v>290138</v>
      </c>
      <c r="R9" s="94">
        <v>344126</v>
      </c>
      <c r="S9" s="94">
        <v>276859</v>
      </c>
      <c r="T9" s="94">
        <v>405706</v>
      </c>
      <c r="U9" s="94">
        <v>227397</v>
      </c>
      <c r="V9" s="94">
        <v>171387.72220186534</v>
      </c>
      <c r="W9" s="94">
        <v>215276.5801899989</v>
      </c>
      <c r="X9" s="94">
        <v>175825</v>
      </c>
      <c r="Y9" s="94">
        <v>168298</v>
      </c>
      <c r="Z9" s="94">
        <v>197357</v>
      </c>
      <c r="AA9" s="94">
        <v>152655</v>
      </c>
      <c r="AB9" s="95">
        <v>151553.41130999994</v>
      </c>
      <c r="AC9" s="95">
        <v>148147.03140000004</v>
      </c>
      <c r="AD9" s="95">
        <v>149903.66207000002</v>
      </c>
      <c r="AE9" s="95">
        <v>184386.12922999999</v>
      </c>
      <c r="AF9" s="96">
        <v>151024.75848999992</v>
      </c>
      <c r="AG9" s="96">
        <v>175977.91494999998</v>
      </c>
      <c r="AH9" s="96">
        <v>185755.07556000003</v>
      </c>
      <c r="AI9" s="96">
        <v>234078.61074000003</v>
      </c>
      <c r="AK9" s="101"/>
      <c r="AM9"/>
    </row>
    <row r="10" spans="2:39" ht="15" customHeight="1">
      <c r="B10" s="83" t="s">
        <v>116</v>
      </c>
      <c r="C10" s="96">
        <v>148823</v>
      </c>
      <c r="D10" s="96">
        <v>176749</v>
      </c>
      <c r="E10" s="96">
        <v>175821</v>
      </c>
      <c r="F10" s="96">
        <v>181350</v>
      </c>
      <c r="G10" s="96">
        <v>170675</v>
      </c>
      <c r="H10" s="96">
        <v>190595</v>
      </c>
      <c r="I10" s="96">
        <v>179819</v>
      </c>
      <c r="J10" s="96">
        <v>184428</v>
      </c>
      <c r="K10" s="96">
        <v>196861</v>
      </c>
      <c r="L10" s="96">
        <v>161378</v>
      </c>
      <c r="M10" s="96">
        <v>202150</v>
      </c>
      <c r="N10" s="96">
        <v>203594</v>
      </c>
      <c r="O10" s="96">
        <v>168830</v>
      </c>
      <c r="P10" s="96">
        <v>192900</v>
      </c>
      <c r="Q10" s="96">
        <v>182735</v>
      </c>
      <c r="R10" s="96">
        <v>158426</v>
      </c>
      <c r="S10" s="96">
        <v>149760</v>
      </c>
      <c r="T10" s="96">
        <v>125819</v>
      </c>
      <c r="U10" s="96">
        <v>113589</v>
      </c>
      <c r="V10" s="96">
        <v>102515</v>
      </c>
      <c r="W10" s="96">
        <v>95134</v>
      </c>
      <c r="X10" s="97">
        <v>105741</v>
      </c>
      <c r="Y10" s="97">
        <v>112586</v>
      </c>
      <c r="Z10" s="97">
        <v>97643</v>
      </c>
      <c r="AA10" s="97">
        <v>92886</v>
      </c>
      <c r="AB10" s="96">
        <v>74883.982410000041</v>
      </c>
      <c r="AC10" s="96">
        <v>78766.899099999995</v>
      </c>
      <c r="AD10" s="96">
        <v>79221.337929999994</v>
      </c>
      <c r="AE10" s="96">
        <v>67600.870769999994</v>
      </c>
      <c r="AF10" s="96">
        <v>69028.613740000044</v>
      </c>
      <c r="AG10" s="96">
        <v>83638.522930000006</v>
      </c>
      <c r="AH10" s="96">
        <v>77034.004149999979</v>
      </c>
      <c r="AI10" s="96">
        <v>70117.521090000009</v>
      </c>
      <c r="AJ10" s="150"/>
      <c r="AK10" s="150"/>
    </row>
    <row r="11" spans="2:39" ht="15" customHeight="1">
      <c r="B11" s="83" t="s">
        <v>117</v>
      </c>
      <c r="C11" s="96">
        <v>168985</v>
      </c>
      <c r="D11" s="96">
        <v>188676</v>
      </c>
      <c r="E11" s="96">
        <v>170739</v>
      </c>
      <c r="F11" s="96">
        <v>167173</v>
      </c>
      <c r="G11" s="96">
        <v>155419</v>
      </c>
      <c r="H11" s="96">
        <v>174586</v>
      </c>
      <c r="I11" s="96">
        <v>170922</v>
      </c>
      <c r="J11" s="96">
        <v>160139</v>
      </c>
      <c r="K11" s="96">
        <v>165181</v>
      </c>
      <c r="L11" s="96">
        <v>129159</v>
      </c>
      <c r="M11" s="96">
        <v>149628</v>
      </c>
      <c r="N11" s="96">
        <v>132840</v>
      </c>
      <c r="O11" s="96">
        <v>122479</v>
      </c>
      <c r="P11" s="96">
        <v>122001</v>
      </c>
      <c r="Q11" s="96">
        <v>121901</v>
      </c>
      <c r="R11" s="96">
        <v>113230</v>
      </c>
      <c r="S11" s="93">
        <v>99455</v>
      </c>
      <c r="T11" s="96">
        <v>80746</v>
      </c>
      <c r="U11" s="96">
        <v>87387</v>
      </c>
      <c r="V11" s="96">
        <v>79255</v>
      </c>
      <c r="W11" s="96">
        <v>82336</v>
      </c>
      <c r="X11" s="96">
        <v>64595</v>
      </c>
      <c r="Y11" s="96">
        <v>62460</v>
      </c>
      <c r="Z11" s="96">
        <v>50707</v>
      </c>
      <c r="AA11" s="96">
        <v>45199</v>
      </c>
      <c r="AB11" s="96">
        <v>43536</v>
      </c>
      <c r="AC11" s="96">
        <v>44392</v>
      </c>
      <c r="AD11" s="96">
        <v>44041</v>
      </c>
      <c r="AE11" s="96">
        <v>43375</v>
      </c>
      <c r="AF11" s="96">
        <v>41081</v>
      </c>
      <c r="AG11" s="96">
        <v>46002</v>
      </c>
      <c r="AH11" s="96">
        <v>40841</v>
      </c>
      <c r="AI11" s="96">
        <v>44588</v>
      </c>
    </row>
    <row r="12" spans="2:39" ht="15" customHeight="1">
      <c r="B12" s="83" t="s">
        <v>118</v>
      </c>
      <c r="C12" s="94">
        <v>71087</v>
      </c>
      <c r="D12" s="94">
        <v>73485</v>
      </c>
      <c r="E12" s="94">
        <v>68699</v>
      </c>
      <c r="F12" s="94">
        <v>73585</v>
      </c>
      <c r="G12" s="94">
        <v>74137.884999999995</v>
      </c>
      <c r="H12" s="94">
        <v>75952.326390000002</v>
      </c>
      <c r="I12" s="94">
        <v>77893</v>
      </c>
      <c r="J12" s="94">
        <v>69421</v>
      </c>
      <c r="K12" s="94">
        <v>77805</v>
      </c>
      <c r="L12" s="94">
        <v>73935</v>
      </c>
      <c r="M12" s="94">
        <v>79521</v>
      </c>
      <c r="N12" s="94">
        <v>79496</v>
      </c>
      <c r="O12" s="94">
        <v>75151</v>
      </c>
      <c r="P12" s="94">
        <v>82037</v>
      </c>
      <c r="Q12" s="94">
        <v>79681</v>
      </c>
      <c r="R12" s="94">
        <v>68242</v>
      </c>
      <c r="S12" s="94">
        <v>61000</v>
      </c>
      <c r="T12" s="94">
        <v>54956</v>
      </c>
      <c r="U12" s="94">
        <v>49064</v>
      </c>
      <c r="V12" s="94">
        <v>39620</v>
      </c>
      <c r="W12" s="94">
        <v>44421</v>
      </c>
      <c r="X12" s="97">
        <v>63210</v>
      </c>
      <c r="Y12" s="97">
        <v>36780</v>
      </c>
      <c r="Z12" s="97">
        <v>32761</v>
      </c>
      <c r="AA12" s="97">
        <v>32091</v>
      </c>
      <c r="AB12" s="96">
        <v>31390</v>
      </c>
      <c r="AC12" s="96">
        <v>30834</v>
      </c>
      <c r="AD12" s="96">
        <v>33610</v>
      </c>
      <c r="AE12" s="96">
        <v>32859</v>
      </c>
      <c r="AF12" s="96">
        <v>37949</v>
      </c>
      <c r="AG12" s="96">
        <v>37375</v>
      </c>
      <c r="AH12" s="96">
        <v>40023.695000000007</v>
      </c>
      <c r="AI12" s="96">
        <v>46353</v>
      </c>
    </row>
    <row r="13" spans="2:39" ht="15" customHeight="1">
      <c r="B13" s="83" t="s">
        <v>119</v>
      </c>
      <c r="C13" s="96">
        <v>56735</v>
      </c>
      <c r="D13" s="96">
        <v>82231</v>
      </c>
      <c r="E13" s="96">
        <v>73538</v>
      </c>
      <c r="F13" s="96">
        <v>79041</v>
      </c>
      <c r="G13" s="96">
        <v>76744</v>
      </c>
      <c r="H13" s="96">
        <v>121622</v>
      </c>
      <c r="I13" s="96">
        <v>82297</v>
      </c>
      <c r="J13" s="96">
        <v>75563</v>
      </c>
      <c r="K13" s="96">
        <v>83978</v>
      </c>
      <c r="L13" s="96">
        <v>117677</v>
      </c>
      <c r="M13" s="96">
        <v>80086</v>
      </c>
      <c r="N13" s="96">
        <v>78874</v>
      </c>
      <c r="O13" s="96">
        <v>82247</v>
      </c>
      <c r="P13" s="96">
        <v>73780</v>
      </c>
      <c r="Q13" s="96">
        <v>76582</v>
      </c>
      <c r="R13" s="96">
        <v>95763</v>
      </c>
      <c r="S13" s="96">
        <v>37815</v>
      </c>
      <c r="T13" s="96">
        <v>57035</v>
      </c>
      <c r="U13" s="96">
        <v>31445</v>
      </c>
      <c r="V13" s="96">
        <v>9826</v>
      </c>
      <c r="W13" s="96">
        <v>20566</v>
      </c>
      <c r="X13" s="96">
        <v>29669.531739999991</v>
      </c>
      <c r="Y13" s="96">
        <v>20584</v>
      </c>
      <c r="Z13" s="96">
        <v>4726</v>
      </c>
      <c r="AA13" s="96">
        <v>10265</v>
      </c>
      <c r="AB13" s="96">
        <v>10331.391780000002</v>
      </c>
      <c r="AC13" s="96">
        <v>7904.0538399999996</v>
      </c>
      <c r="AD13" s="96">
        <v>7510.7551400000002</v>
      </c>
      <c r="AE13" s="96">
        <v>7216.6404599999996</v>
      </c>
      <c r="AF13" s="96">
        <v>5116.6543099999972</v>
      </c>
      <c r="AG13" s="96">
        <v>5844.9639500000012</v>
      </c>
      <c r="AH13" s="96">
        <v>6373.8189799999991</v>
      </c>
      <c r="AI13" s="96">
        <v>6024.0400500000005</v>
      </c>
    </row>
    <row r="14" spans="2:39" ht="15" customHeight="1">
      <c r="B14" s="83" t="s">
        <v>120</v>
      </c>
      <c r="C14" s="96">
        <v>9634</v>
      </c>
      <c r="D14" s="96">
        <v>9536</v>
      </c>
      <c r="E14" s="96">
        <v>9335</v>
      </c>
      <c r="F14" s="96">
        <v>9326</v>
      </c>
      <c r="G14" s="96">
        <v>9110</v>
      </c>
      <c r="H14" s="96">
        <v>8667</v>
      </c>
      <c r="I14" s="96">
        <v>9451</v>
      </c>
      <c r="J14" s="96">
        <v>9279</v>
      </c>
      <c r="K14" s="96">
        <v>8794</v>
      </c>
      <c r="L14" s="96">
        <v>8373</v>
      </c>
      <c r="M14" s="96">
        <v>8512</v>
      </c>
      <c r="N14" s="96">
        <v>8316</v>
      </c>
      <c r="O14" s="96">
        <v>6761</v>
      </c>
      <c r="P14" s="96">
        <v>5338</v>
      </c>
      <c r="Q14" s="96">
        <v>7107</v>
      </c>
      <c r="R14" s="96">
        <v>6936</v>
      </c>
      <c r="S14" s="96">
        <v>7050</v>
      </c>
      <c r="T14" s="96">
        <v>6616</v>
      </c>
      <c r="U14" s="96">
        <v>6409</v>
      </c>
      <c r="V14" s="96">
        <v>6231</v>
      </c>
      <c r="W14" s="96">
        <v>6348</v>
      </c>
      <c r="X14" s="96">
        <v>15771</v>
      </c>
      <c r="Y14" s="96">
        <v>14558</v>
      </c>
      <c r="Z14" s="96">
        <v>13076</v>
      </c>
      <c r="AA14" s="96">
        <v>12246</v>
      </c>
      <c r="AB14" s="96">
        <v>10532</v>
      </c>
      <c r="AC14" s="96">
        <v>10344</v>
      </c>
      <c r="AD14" s="96">
        <v>10167</v>
      </c>
      <c r="AE14" s="96">
        <v>10012</v>
      </c>
      <c r="AF14" s="96">
        <v>11734</v>
      </c>
      <c r="AG14" s="96">
        <v>11441</v>
      </c>
      <c r="AH14" s="96">
        <v>10580</v>
      </c>
      <c r="AI14" s="96">
        <v>11532</v>
      </c>
    </row>
    <row r="15" spans="2:39" ht="15" customHeight="1">
      <c r="B15" s="83" t="s">
        <v>121</v>
      </c>
      <c r="C15" s="94">
        <v>39315</v>
      </c>
      <c r="D15" s="94">
        <v>43237</v>
      </c>
      <c r="E15" s="94">
        <v>46914</v>
      </c>
      <c r="F15" s="94">
        <v>40845</v>
      </c>
      <c r="G15" s="94">
        <v>47155</v>
      </c>
      <c r="H15" s="94">
        <v>47170</v>
      </c>
      <c r="I15" s="94">
        <v>40371</v>
      </c>
      <c r="J15" s="94">
        <v>37538</v>
      </c>
      <c r="K15" s="94">
        <v>36279</v>
      </c>
      <c r="L15" s="94">
        <v>31859</v>
      </c>
      <c r="M15" s="94">
        <v>34272</v>
      </c>
      <c r="N15" s="94">
        <v>33675</v>
      </c>
      <c r="O15" s="94">
        <v>28045</v>
      </c>
      <c r="P15" s="94">
        <v>21350</v>
      </c>
      <c r="Q15" s="96">
        <v>21157</v>
      </c>
      <c r="R15" s="96">
        <v>16969</v>
      </c>
      <c r="S15" s="96">
        <v>18172</v>
      </c>
      <c r="T15" s="96">
        <v>57837</v>
      </c>
      <c r="U15" s="96">
        <v>16926</v>
      </c>
      <c r="V15" s="96">
        <v>15938</v>
      </c>
      <c r="W15" s="96">
        <v>15771</v>
      </c>
      <c r="X15" s="97">
        <v>13036</v>
      </c>
      <c r="Y15" s="96">
        <v>11009</v>
      </c>
      <c r="Z15" s="96">
        <v>11610</v>
      </c>
      <c r="AA15" s="96">
        <v>6366</v>
      </c>
      <c r="AB15" s="96">
        <v>6037</v>
      </c>
      <c r="AC15" s="96">
        <v>6121</v>
      </c>
      <c r="AD15" s="96">
        <v>7203</v>
      </c>
      <c r="AE15" s="96">
        <v>7283</v>
      </c>
      <c r="AF15" s="96">
        <v>7482</v>
      </c>
      <c r="AG15" s="96">
        <v>7837</v>
      </c>
      <c r="AH15" s="96">
        <v>8347</v>
      </c>
      <c r="AI15" s="96">
        <v>8713</v>
      </c>
    </row>
    <row r="16" spans="2:39" ht="15" customHeight="1">
      <c r="B16" s="83" t="s">
        <v>122</v>
      </c>
      <c r="C16" s="96">
        <v>7942</v>
      </c>
      <c r="D16" s="96">
        <v>10934</v>
      </c>
      <c r="E16" s="96">
        <v>9660</v>
      </c>
      <c r="F16" s="96">
        <v>8757</v>
      </c>
      <c r="G16" s="96">
        <v>10323</v>
      </c>
      <c r="H16" s="96">
        <v>10487</v>
      </c>
      <c r="I16" s="96">
        <v>9700</v>
      </c>
      <c r="J16" s="96">
        <v>11293</v>
      </c>
      <c r="K16" s="96">
        <v>16906</v>
      </c>
      <c r="L16" s="96">
        <v>16710</v>
      </c>
      <c r="M16" s="96">
        <v>18789</v>
      </c>
      <c r="N16" s="96">
        <v>18618</v>
      </c>
      <c r="O16" s="96">
        <v>21202</v>
      </c>
      <c r="P16" s="96">
        <v>26577</v>
      </c>
      <c r="Q16" s="96">
        <v>28049</v>
      </c>
      <c r="R16" s="96">
        <v>23001</v>
      </c>
      <c r="S16" s="96">
        <v>32598</v>
      </c>
      <c r="T16" s="96">
        <v>21875</v>
      </c>
      <c r="U16" s="96">
        <v>16759</v>
      </c>
      <c r="V16" s="96">
        <v>16082</v>
      </c>
      <c r="W16" s="96">
        <v>13658</v>
      </c>
      <c r="X16" s="96">
        <v>12411</v>
      </c>
      <c r="Y16" s="96">
        <v>11691</v>
      </c>
      <c r="Z16" s="96">
        <v>11455</v>
      </c>
      <c r="AA16" s="96">
        <v>11581</v>
      </c>
      <c r="AB16" s="96">
        <v>11911</v>
      </c>
      <c r="AC16" s="96">
        <v>12234</v>
      </c>
      <c r="AD16" s="96">
        <v>11987</v>
      </c>
      <c r="AE16" s="96">
        <v>11200</v>
      </c>
      <c r="AF16" s="96">
        <v>10561</v>
      </c>
      <c r="AG16" s="96">
        <v>11144</v>
      </c>
      <c r="AH16" s="96">
        <v>11321</v>
      </c>
      <c r="AI16" s="96">
        <v>11299</v>
      </c>
      <c r="AJ16" s="151"/>
      <c r="AK16" s="151"/>
    </row>
    <row r="17" spans="2:37" ht="15" customHeight="1">
      <c r="B17" s="83" t="s">
        <v>123</v>
      </c>
      <c r="C17" s="96">
        <v>15659</v>
      </c>
      <c r="D17" s="96">
        <v>10547</v>
      </c>
      <c r="E17" s="96">
        <v>12318</v>
      </c>
      <c r="F17" s="96">
        <v>13236</v>
      </c>
      <c r="G17" s="96">
        <v>18658</v>
      </c>
      <c r="H17" s="96">
        <v>10165</v>
      </c>
      <c r="I17" s="96">
        <v>10596</v>
      </c>
      <c r="J17" s="96">
        <v>9401</v>
      </c>
      <c r="K17" s="96">
        <v>8584</v>
      </c>
      <c r="L17" s="96">
        <v>7409</v>
      </c>
      <c r="M17" s="96">
        <v>7629</v>
      </c>
      <c r="N17" s="96">
        <v>9139</v>
      </c>
      <c r="O17" s="96">
        <v>3841</v>
      </c>
      <c r="P17" s="96">
        <v>2540</v>
      </c>
      <c r="Q17" s="96">
        <v>3255</v>
      </c>
      <c r="R17" s="96">
        <v>3486</v>
      </c>
      <c r="S17" s="96">
        <v>3052</v>
      </c>
      <c r="T17" s="96">
        <v>3375</v>
      </c>
      <c r="U17" s="96">
        <v>5906</v>
      </c>
      <c r="V17" s="96">
        <v>5267</v>
      </c>
      <c r="W17" s="96">
        <v>5797</v>
      </c>
      <c r="X17" s="97">
        <v>7009</v>
      </c>
      <c r="Y17" s="97">
        <v>8069</v>
      </c>
      <c r="Z17" s="97">
        <v>8562</v>
      </c>
      <c r="AA17" s="97">
        <v>6714</v>
      </c>
      <c r="AB17" s="96">
        <v>6949</v>
      </c>
      <c r="AC17" s="96">
        <v>8768</v>
      </c>
      <c r="AD17" s="96">
        <v>8255</v>
      </c>
      <c r="AE17" s="96">
        <v>6094</v>
      </c>
      <c r="AF17" s="96">
        <v>6946</v>
      </c>
      <c r="AG17" s="96">
        <v>11370.306939999999</v>
      </c>
      <c r="AH17" s="96">
        <v>12650.383380000001</v>
      </c>
      <c r="AI17" s="96">
        <v>8567.27513</v>
      </c>
      <c r="AJ17" s="151"/>
      <c r="AK17" s="151"/>
    </row>
    <row r="18" spans="2:37" ht="15" customHeight="1">
      <c r="B18" s="83" t="s">
        <v>124</v>
      </c>
      <c r="C18" s="96">
        <v>6857</v>
      </c>
      <c r="D18" s="96">
        <v>2401</v>
      </c>
      <c r="E18" s="96">
        <v>4225</v>
      </c>
      <c r="F18" s="96">
        <v>4237</v>
      </c>
      <c r="G18" s="96">
        <v>2941</v>
      </c>
      <c r="H18" s="96">
        <v>4585</v>
      </c>
      <c r="I18" s="96">
        <v>3372</v>
      </c>
      <c r="J18" s="96">
        <v>2250</v>
      </c>
      <c r="K18" s="96">
        <v>4878</v>
      </c>
      <c r="L18" s="96">
        <v>2539</v>
      </c>
      <c r="M18" s="96">
        <v>2084</v>
      </c>
      <c r="N18" s="96">
        <v>2694</v>
      </c>
      <c r="O18" s="96">
        <v>2182</v>
      </c>
      <c r="P18" s="96">
        <v>3218</v>
      </c>
      <c r="Q18" s="96">
        <v>3875</v>
      </c>
      <c r="R18" s="96">
        <v>3153</v>
      </c>
      <c r="S18" s="96">
        <v>3547</v>
      </c>
      <c r="T18" s="96">
        <v>1159</v>
      </c>
      <c r="U18" s="96">
        <v>1491</v>
      </c>
      <c r="V18" s="96">
        <v>1406</v>
      </c>
      <c r="W18" s="96">
        <v>1994</v>
      </c>
      <c r="X18" s="96">
        <v>1635</v>
      </c>
      <c r="Y18" s="96">
        <v>1770</v>
      </c>
      <c r="Z18" s="96">
        <v>1665</v>
      </c>
      <c r="AA18" s="96">
        <v>1179</v>
      </c>
      <c r="AB18" s="96">
        <v>1381</v>
      </c>
      <c r="AC18" s="96">
        <v>1119</v>
      </c>
      <c r="AD18" s="96">
        <v>1154</v>
      </c>
      <c r="AE18" s="96">
        <v>1507</v>
      </c>
      <c r="AF18" s="96">
        <v>1294</v>
      </c>
      <c r="AG18" s="96">
        <v>1193</v>
      </c>
      <c r="AH18" s="96">
        <v>1200</v>
      </c>
      <c r="AI18" s="96">
        <v>1289</v>
      </c>
      <c r="AJ18" s="151"/>
      <c r="AK18" s="151"/>
    </row>
    <row r="19" spans="2:37" ht="15" customHeight="1">
      <c r="B19" s="83" t="s">
        <v>125</v>
      </c>
      <c r="C19" s="96">
        <v>454</v>
      </c>
      <c r="D19" s="96">
        <v>644</v>
      </c>
      <c r="E19" s="96">
        <v>772</v>
      </c>
      <c r="F19" s="96">
        <v>728</v>
      </c>
      <c r="G19" s="96">
        <v>551</v>
      </c>
      <c r="H19" s="96">
        <v>765</v>
      </c>
      <c r="I19" s="96">
        <v>875</v>
      </c>
      <c r="J19" s="96">
        <v>1347</v>
      </c>
      <c r="K19" s="96">
        <v>1250</v>
      </c>
      <c r="L19" s="96">
        <v>1223</v>
      </c>
      <c r="M19" s="96">
        <v>1503</v>
      </c>
      <c r="N19" s="96">
        <v>1391</v>
      </c>
      <c r="O19" s="96">
        <v>1858</v>
      </c>
      <c r="P19" s="96">
        <v>2704</v>
      </c>
      <c r="Q19" s="96">
        <v>1294</v>
      </c>
      <c r="R19" s="96">
        <v>1006</v>
      </c>
      <c r="S19" s="96">
        <v>483</v>
      </c>
      <c r="T19" s="96">
        <v>560</v>
      </c>
      <c r="U19" s="96">
        <v>889</v>
      </c>
      <c r="V19" s="96">
        <v>748</v>
      </c>
      <c r="W19" s="96">
        <v>1390</v>
      </c>
      <c r="X19" s="96">
        <v>1461</v>
      </c>
      <c r="Y19" s="96">
        <v>1743</v>
      </c>
      <c r="Z19" s="96">
        <v>1377</v>
      </c>
      <c r="AA19" s="96">
        <v>1247</v>
      </c>
      <c r="AB19" s="96">
        <v>1422</v>
      </c>
      <c r="AC19" s="96">
        <v>1264</v>
      </c>
      <c r="AD19" s="96">
        <v>1209</v>
      </c>
      <c r="AE19" s="96">
        <v>1099</v>
      </c>
      <c r="AF19" s="96">
        <v>1142</v>
      </c>
      <c r="AG19" s="96">
        <v>1384</v>
      </c>
      <c r="AH19" s="96">
        <v>1554</v>
      </c>
      <c r="AI19" s="96">
        <v>1553</v>
      </c>
      <c r="AJ19" s="151"/>
      <c r="AK19" s="151"/>
    </row>
    <row r="20" spans="2:37" ht="15" customHeight="1">
      <c r="B20" s="83" t="s">
        <v>126</v>
      </c>
      <c r="C20" s="96">
        <v>1010</v>
      </c>
      <c r="D20" s="96">
        <v>1088</v>
      </c>
      <c r="E20" s="96">
        <v>1213</v>
      </c>
      <c r="F20" s="96">
        <v>1201</v>
      </c>
      <c r="G20" s="96">
        <v>1238</v>
      </c>
      <c r="H20" s="96">
        <v>1992</v>
      </c>
      <c r="I20" s="96">
        <v>1450</v>
      </c>
      <c r="J20" s="96">
        <v>925</v>
      </c>
      <c r="K20" s="96">
        <v>1007</v>
      </c>
      <c r="L20" s="96">
        <v>897</v>
      </c>
      <c r="M20" s="96">
        <v>910</v>
      </c>
      <c r="N20" s="96">
        <v>759</v>
      </c>
      <c r="O20" s="96">
        <v>934</v>
      </c>
      <c r="P20" s="96">
        <v>877</v>
      </c>
      <c r="Q20" s="96">
        <v>1006</v>
      </c>
      <c r="R20" s="96">
        <v>1081</v>
      </c>
      <c r="S20" s="96">
        <v>902</v>
      </c>
      <c r="T20" s="96">
        <v>710</v>
      </c>
      <c r="U20" s="96">
        <v>689</v>
      </c>
      <c r="V20" s="96">
        <v>631</v>
      </c>
      <c r="W20" s="96">
        <v>859</v>
      </c>
      <c r="X20" s="96">
        <v>878</v>
      </c>
      <c r="Y20" s="96">
        <v>1166</v>
      </c>
      <c r="Z20" s="96">
        <v>1671</v>
      </c>
      <c r="AA20" s="96">
        <v>909</v>
      </c>
      <c r="AB20" s="96">
        <v>1249</v>
      </c>
      <c r="AC20" s="96">
        <v>2125</v>
      </c>
      <c r="AD20" s="96">
        <v>1402</v>
      </c>
      <c r="AE20" s="96">
        <v>1219</v>
      </c>
      <c r="AF20" s="96">
        <v>2084</v>
      </c>
      <c r="AG20" s="96">
        <v>2375</v>
      </c>
      <c r="AH20" s="96">
        <v>1943</v>
      </c>
      <c r="AI20" s="96">
        <v>2347</v>
      </c>
    </row>
    <row r="21" spans="2:37" ht="15" customHeight="1">
      <c r="B21" s="83" t="s">
        <v>127</v>
      </c>
      <c r="C21" s="96">
        <v>1641</v>
      </c>
      <c r="D21" s="96">
        <v>1979</v>
      </c>
      <c r="E21" s="96">
        <v>1911</v>
      </c>
      <c r="F21" s="96">
        <v>2416</v>
      </c>
      <c r="G21" s="96">
        <v>1602</v>
      </c>
      <c r="H21" s="96">
        <v>2020</v>
      </c>
      <c r="I21" s="96">
        <v>2300</v>
      </c>
      <c r="J21" s="96">
        <v>2109</v>
      </c>
      <c r="K21" s="96">
        <v>1797</v>
      </c>
      <c r="L21" s="96">
        <v>2250</v>
      </c>
      <c r="M21" s="96">
        <v>1646</v>
      </c>
      <c r="N21" s="96">
        <v>2096</v>
      </c>
      <c r="O21" s="96">
        <v>887</v>
      </c>
      <c r="P21" s="96">
        <v>766</v>
      </c>
      <c r="Q21" s="96">
        <v>363</v>
      </c>
      <c r="R21" s="96">
        <v>172</v>
      </c>
      <c r="S21" s="96">
        <v>317</v>
      </c>
      <c r="T21" s="96">
        <v>276</v>
      </c>
      <c r="U21" s="96">
        <v>40</v>
      </c>
      <c r="V21" s="96">
        <v>245</v>
      </c>
      <c r="W21" s="96">
        <v>1165</v>
      </c>
      <c r="X21" s="96">
        <v>2621</v>
      </c>
      <c r="Y21" s="96">
        <v>1648</v>
      </c>
      <c r="Z21" s="96">
        <v>1566</v>
      </c>
      <c r="AA21" s="96">
        <v>944</v>
      </c>
      <c r="AB21" s="96">
        <v>1158</v>
      </c>
      <c r="AC21" s="96">
        <v>1135</v>
      </c>
      <c r="AD21" s="96">
        <v>427</v>
      </c>
      <c r="AE21" s="96">
        <v>603</v>
      </c>
      <c r="AF21" s="96">
        <v>1021</v>
      </c>
      <c r="AG21" s="96">
        <v>1209</v>
      </c>
      <c r="AH21" s="96">
        <v>355</v>
      </c>
      <c r="AI21" s="96">
        <v>1612</v>
      </c>
    </row>
    <row r="22" spans="2:37" ht="15" customHeight="1">
      <c r="B22" s="169" t="s">
        <v>128</v>
      </c>
      <c r="C22" s="96">
        <v>7055</v>
      </c>
      <c r="D22" s="96">
        <v>10034</v>
      </c>
      <c r="E22" s="96">
        <v>3184</v>
      </c>
      <c r="F22" s="96">
        <v>6212</v>
      </c>
      <c r="G22" s="96">
        <v>6010</v>
      </c>
      <c r="H22" s="96">
        <v>6964</v>
      </c>
      <c r="I22" s="96">
        <v>4865</v>
      </c>
      <c r="J22" s="96">
        <v>6035</v>
      </c>
      <c r="K22" s="96">
        <v>5475</v>
      </c>
      <c r="L22" s="96">
        <v>6088</v>
      </c>
      <c r="M22" s="96">
        <v>5373</v>
      </c>
      <c r="N22" s="96">
        <v>9711</v>
      </c>
      <c r="O22" s="96">
        <v>7846</v>
      </c>
      <c r="P22" s="96">
        <v>5650</v>
      </c>
      <c r="Q22" s="96">
        <v>8148</v>
      </c>
      <c r="R22" s="96">
        <v>7673</v>
      </c>
      <c r="S22" s="96">
        <v>4800</v>
      </c>
      <c r="T22" s="96">
        <v>20938</v>
      </c>
      <c r="U22" s="96">
        <v>10572</v>
      </c>
      <c r="V22" s="96">
        <v>9289</v>
      </c>
      <c r="W22" s="96">
        <v>8376</v>
      </c>
      <c r="X22" s="96">
        <v>11076</v>
      </c>
      <c r="Y22" s="96">
        <v>15328</v>
      </c>
      <c r="Z22" s="96">
        <v>6343</v>
      </c>
      <c r="AA22" s="96">
        <v>5918</v>
      </c>
      <c r="AB22" s="95">
        <v>8817.60628</v>
      </c>
      <c r="AC22" s="96">
        <v>11412.0695</v>
      </c>
      <c r="AD22" s="96">
        <v>15701.638179999998</v>
      </c>
      <c r="AE22" s="96">
        <v>10748.460050000002</v>
      </c>
      <c r="AF22" s="96">
        <v>15811.627769999997</v>
      </c>
      <c r="AG22" s="96">
        <v>10853.255179999998</v>
      </c>
      <c r="AH22" s="96">
        <v>10074.841910000001</v>
      </c>
      <c r="AI22" s="96">
        <v>12137.593039999998</v>
      </c>
    </row>
    <row r="23" spans="2:37" s="7" customFormat="1" ht="15" customHeight="1">
      <c r="B23" s="8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6"/>
      <c r="T23" s="96"/>
      <c r="U23" s="96"/>
      <c r="V23" s="96"/>
      <c r="W23" s="96"/>
      <c r="X23" s="96"/>
      <c r="Y23" s="96"/>
      <c r="Z23" s="96"/>
      <c r="AA23" s="96"/>
      <c r="AB23" s="95"/>
      <c r="AC23" s="96"/>
      <c r="AD23" s="96"/>
      <c r="AE23" s="96"/>
      <c r="AF23" s="96"/>
      <c r="AG23" s="96"/>
      <c r="AH23" s="96"/>
      <c r="AI23" s="96"/>
    </row>
    <row r="24" spans="2:37" ht="15" customHeight="1">
      <c r="B24" s="98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7"/>
      <c r="AI24" s="98"/>
    </row>
    <row r="25" spans="2:37" s="12" customFormat="1" ht="15" customHeight="1">
      <c r="B25" s="81" t="s">
        <v>129</v>
      </c>
      <c r="C25" s="100">
        <f t="shared" ref="C25:O25" si="0">SUM(C9:C22)</f>
        <v>622463</v>
      </c>
      <c r="D25" s="100">
        <f t="shared" si="0"/>
        <v>864395</v>
      </c>
      <c r="E25" s="100">
        <f t="shared" si="0"/>
        <v>890514</v>
      </c>
      <c r="F25" s="100">
        <f t="shared" si="0"/>
        <v>912113</v>
      </c>
      <c r="G25" s="100">
        <f t="shared" si="0"/>
        <v>921465.46299999999</v>
      </c>
      <c r="H25" s="100">
        <f t="shared" si="0"/>
        <v>1002513.3263900001</v>
      </c>
      <c r="I25" s="100">
        <f t="shared" si="0"/>
        <v>833506</v>
      </c>
      <c r="J25" s="100">
        <f t="shared" si="0"/>
        <v>792784</v>
      </c>
      <c r="K25" s="100">
        <f t="shared" si="0"/>
        <v>936755</v>
      </c>
      <c r="L25" s="100">
        <f t="shared" si="0"/>
        <v>1005672</v>
      </c>
      <c r="M25" s="100">
        <f t="shared" si="0"/>
        <v>866053</v>
      </c>
      <c r="N25" s="100">
        <f t="shared" si="0"/>
        <v>888297</v>
      </c>
      <c r="O25" s="100">
        <f t="shared" si="0"/>
        <v>727526</v>
      </c>
      <c r="P25" s="100">
        <f t="shared" ref="P25:W25" si="1">SUM(P9:P22)</f>
        <v>772077</v>
      </c>
      <c r="Q25" s="100">
        <f t="shared" si="1"/>
        <v>825291</v>
      </c>
      <c r="R25" s="100">
        <f t="shared" si="1"/>
        <v>843264</v>
      </c>
      <c r="S25" s="100">
        <f t="shared" si="1"/>
        <v>695810</v>
      </c>
      <c r="T25" s="100">
        <f t="shared" si="1"/>
        <v>837608</v>
      </c>
      <c r="U25" s="100">
        <f t="shared" si="1"/>
        <v>568563</v>
      </c>
      <c r="V25" s="100">
        <f t="shared" si="1"/>
        <v>458440.72220186534</v>
      </c>
      <c r="W25" s="100">
        <f t="shared" si="1"/>
        <v>513091.5801899989</v>
      </c>
      <c r="X25" s="100">
        <v>504938.53174000001</v>
      </c>
      <c r="Y25" s="100">
        <v>467690</v>
      </c>
      <c r="Z25" s="100">
        <v>440519</v>
      </c>
      <c r="AA25" s="100">
        <v>380200</v>
      </c>
      <c r="AB25" s="100">
        <v>361151.39178000001</v>
      </c>
      <c r="AC25" s="100">
        <v>364566.05384000001</v>
      </c>
      <c r="AD25" s="100">
        <v>371792.39332000003</v>
      </c>
      <c r="AE25" s="100">
        <v>385203.10051000002</v>
      </c>
      <c r="AF25" s="100">
        <v>362275.65431000001</v>
      </c>
      <c r="AG25" s="100">
        <v>407644.96395</v>
      </c>
      <c r="AH25" s="100">
        <v>408052.81898000004</v>
      </c>
      <c r="AI25" s="100">
        <v>460211.04005000007</v>
      </c>
    </row>
    <row r="26" spans="2:37" s="12" customFormat="1" ht="15" customHeight="1">
      <c r="B26" s="48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72"/>
      <c r="AC26" s="72"/>
      <c r="AD26" s="72"/>
      <c r="AE26" s="72"/>
      <c r="AF26" s="56"/>
      <c r="AG26" s="56"/>
      <c r="AH26" s="56"/>
      <c r="AI26" s="56"/>
    </row>
    <row r="27" spans="2:37" s="7" customFormat="1" ht="15" customHeight="1">
      <c r="B27" s="49" t="s">
        <v>130</v>
      </c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94"/>
      <c r="R27" s="75"/>
      <c r="S27" s="75"/>
      <c r="T27" s="75"/>
      <c r="U27" s="75"/>
      <c r="V27" s="75"/>
      <c r="W27" s="75"/>
      <c r="X27" s="56"/>
      <c r="Y27" s="56"/>
      <c r="Z27" s="56"/>
      <c r="AA27" s="56"/>
      <c r="AB27" s="70"/>
      <c r="AC27" s="70"/>
      <c r="AD27" s="70"/>
      <c r="AE27" s="70"/>
      <c r="AF27" s="70"/>
      <c r="AG27" s="70"/>
      <c r="AH27" s="70"/>
      <c r="AI27" s="70"/>
    </row>
    <row r="28" spans="2:37" s="7" customFormat="1" ht="15" customHeight="1"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5"/>
      <c r="U28" s="70"/>
      <c r="V28" s="70"/>
    </row>
    <row r="29" spans="2:37" s="7" customFormat="1" ht="15" customHeight="1">
      <c r="P29" s="75"/>
      <c r="Q29" s="75"/>
      <c r="R29" s="75"/>
      <c r="S29" s="75"/>
      <c r="T29" s="32"/>
      <c r="U29" s="32"/>
      <c r="V29" s="77"/>
      <c r="W29" s="32"/>
      <c r="X29" s="70"/>
      <c r="Y29" s="75"/>
      <c r="Z29" s="75"/>
      <c r="AA29" s="75"/>
    </row>
    <row r="30" spans="2:37" s="7" customFormat="1" ht="15" customHeight="1"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5"/>
      <c r="Y30" s="75"/>
      <c r="Z30" s="75"/>
      <c r="AA30" s="75"/>
    </row>
    <row r="31" spans="2:37" s="7" customFormat="1" ht="15" customHeight="1">
      <c r="C31" s="75"/>
      <c r="T31" s="80"/>
    </row>
    <row r="32" spans="2:37" s="7" customFormat="1" ht="15" customHeight="1"/>
    <row r="33" spans="3:34" s="7" customFormat="1" ht="15" customHeight="1"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75"/>
      <c r="Y33" s="75"/>
      <c r="Z33" s="75"/>
      <c r="AA33" s="75"/>
    </row>
    <row r="34" spans="3:34" s="7" customFormat="1" ht="15" customHeight="1">
      <c r="C34" s="70"/>
      <c r="D34" s="70"/>
      <c r="E34" s="70"/>
      <c r="F34" s="70"/>
      <c r="G34" s="70"/>
      <c r="H34" s="70"/>
      <c r="I34" s="70"/>
      <c r="J34" s="70"/>
      <c r="K34" s="70"/>
      <c r="L34" s="70"/>
    </row>
    <row r="35" spans="3:34" s="7" customFormat="1" ht="15" customHeight="1"/>
    <row r="36" spans="3:34" s="7" customFormat="1" ht="15" customHeight="1">
      <c r="C36" s="70"/>
      <c r="D36" s="70"/>
      <c r="E36" s="70"/>
      <c r="F36" s="70"/>
      <c r="G36" s="70"/>
      <c r="H36" s="70"/>
      <c r="I36" s="70"/>
      <c r="J36" s="70"/>
      <c r="K36" s="70"/>
      <c r="L36" s="70"/>
    </row>
    <row r="37" spans="3:34" s="7" customFormat="1" ht="15" customHeight="1"/>
    <row r="38" spans="3:34" s="7" customFormat="1" ht="15" customHeight="1"/>
    <row r="39" spans="3:34" s="7" customFormat="1" ht="15" customHeight="1"/>
    <row r="40" spans="3:34" s="7" customFormat="1" ht="15" customHeight="1"/>
    <row r="41" spans="3:34" s="7" customFormat="1" ht="15" customHeight="1"/>
    <row r="42" spans="3:34" s="7" customFormat="1" ht="15" customHeight="1"/>
    <row r="43" spans="3:34" s="7" customFormat="1" ht="15" customHeight="1"/>
    <row r="44" spans="3:34" s="7" customFormat="1" ht="15" customHeight="1"/>
    <row r="45" spans="3:34" s="7" customFormat="1" ht="15" customHeight="1"/>
    <row r="46" spans="3:34" s="7" customFormat="1" ht="15" customHeight="1"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</row>
  </sheetData>
  <customSheetViews>
    <customSheetView guid="{27A090AF-C8A8-4D26-AB93-5BEE644A94EB}" scale="85" showPageBreaks="1" showGridLines="0" printArea="1">
      <pane xSplit="2" ySplit="7" topLeftCell="C8" activePane="bottomRight" state="frozen"/>
      <selection pane="bottomRight" activeCell="K15" sqref="K15"/>
      <pageMargins left="0" right="0" top="0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90" showPageBreaks="1" showGridLines="0" printArea="1" hiddenRows="1">
      <pane xSplit="2" ySplit="7" topLeftCell="C8" activePane="bottomRight" state="frozen"/>
      <selection pane="bottomRight" activeCell="G14" sqref="G14"/>
      <pageMargins left="0" right="0" top="0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printArea="1">
      <selection activeCell="C9" sqref="C9:E9"/>
      <pageMargins left="0" right="0" top="0" bottom="0" header="0" footer="0"/>
      <printOptions horizontalCentered="1"/>
      <pageSetup paperSize="9" scale="51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2" sqref="I12"/>
      <pageMargins left="0" right="0" top="0" bottom="0" header="0" footer="0"/>
      <printOptions horizontalCentered="1"/>
      <pageSetup paperSize="9" scale="5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ySplit="7" topLeftCell="C8" activePane="bottomRight" state="frozen"/>
      <selection pane="bottomRight" activeCell="Z16" sqref="Z16"/>
      <pageMargins left="0" right="0" top="0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ySplit="7" topLeftCell="E14" activePane="bottomRight" state="frozen"/>
      <selection pane="bottomRight" activeCell="G3" sqref="G3"/>
      <pageMargins left="0" right="0" top="0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cale="85" showGridLines="0">
      <pane xSplit="2" ySplit="7" topLeftCell="O20" activePane="bottomRight" state="frozen"/>
      <selection pane="bottomRight" activeCell="T30" sqref="T30"/>
      <pageMargins left="0" right="0" top="0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9">
    <mergeCell ref="B6:B7"/>
    <mergeCell ref="AF6:AI6"/>
    <mergeCell ref="AB6:AE6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AI69"/>
  <sheetViews>
    <sheetView showGridLines="0" showRowColHeaders="0" zoomScale="90" zoomScaleNormal="90" workbookViewId="0">
      <pane xSplit="2" ySplit="7" topLeftCell="C8" activePane="bottomRight" state="frozen"/>
      <selection pane="topRight"/>
      <selection pane="bottomLeft"/>
      <selection pane="bottomRight" activeCell="C13" sqref="C8:C13"/>
    </sheetView>
  </sheetViews>
  <sheetFormatPr defaultColWidth="10.26953125" defaultRowHeight="15" customHeight="1"/>
  <cols>
    <col min="1" max="1" width="2.7265625" style="9" customWidth="1"/>
    <col min="2" max="2" width="57.81640625" style="9" customWidth="1"/>
    <col min="3" max="35" width="15.453125" style="9" customWidth="1"/>
    <col min="36" max="36" width="0.81640625" style="9" customWidth="1"/>
    <col min="37" max="16384" width="10.26953125" style="9"/>
  </cols>
  <sheetData>
    <row r="2" spans="2:35" ht="15" customHeight="1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</row>
    <row r="3" spans="2:35" ht="15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</row>
    <row r="4" spans="2:35" ht="15" customHeight="1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2:35" ht="15" customHeight="1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</row>
    <row r="6" spans="2:35" ht="15" customHeight="1">
      <c r="B6" s="196" t="s">
        <v>131</v>
      </c>
      <c r="C6" s="91">
        <v>2025</v>
      </c>
      <c r="D6" s="198">
        <v>2024</v>
      </c>
      <c r="E6" s="198"/>
      <c r="F6" s="198"/>
      <c r="G6" s="198"/>
      <c r="H6" s="198">
        <v>2023</v>
      </c>
      <c r="I6" s="198"/>
      <c r="J6" s="198"/>
      <c r="K6" s="198"/>
      <c r="L6" s="198">
        <v>2022</v>
      </c>
      <c r="M6" s="198"/>
      <c r="N6" s="198"/>
      <c r="O6" s="198"/>
      <c r="P6" s="198">
        <v>2021</v>
      </c>
      <c r="Q6" s="198"/>
      <c r="R6" s="198"/>
      <c r="S6" s="199"/>
      <c r="T6" s="198">
        <v>2020</v>
      </c>
      <c r="U6" s="198"/>
      <c r="V6" s="198"/>
      <c r="W6" s="199"/>
      <c r="X6" s="198">
        <v>2019</v>
      </c>
      <c r="Y6" s="198"/>
      <c r="Z6" s="198"/>
      <c r="AA6" s="199"/>
      <c r="AB6" s="198">
        <v>2018</v>
      </c>
      <c r="AC6" s="198"/>
      <c r="AD6" s="198"/>
      <c r="AE6" s="199"/>
      <c r="AF6" s="198">
        <v>2017</v>
      </c>
      <c r="AG6" s="198"/>
      <c r="AH6" s="198"/>
      <c r="AI6" s="199"/>
    </row>
    <row r="7" spans="2:35" s="11" customFormat="1" ht="15" customHeight="1">
      <c r="B7" s="197"/>
      <c r="C7" s="91" t="s">
        <v>81</v>
      </c>
      <c r="D7" s="91" t="s">
        <v>82</v>
      </c>
      <c r="E7" s="91" t="s">
        <v>83</v>
      </c>
      <c r="F7" s="91" t="s">
        <v>84</v>
      </c>
      <c r="G7" s="91" t="s">
        <v>81</v>
      </c>
      <c r="H7" s="91" t="s">
        <v>82</v>
      </c>
      <c r="I7" s="91" t="s">
        <v>83</v>
      </c>
      <c r="J7" s="91" t="s">
        <v>84</v>
      </c>
      <c r="K7" s="91" t="s">
        <v>81</v>
      </c>
      <c r="L7" s="91" t="s">
        <v>82</v>
      </c>
      <c r="M7" s="91" t="s">
        <v>83</v>
      </c>
      <c r="N7" s="91" t="s">
        <v>84</v>
      </c>
      <c r="O7" s="91" t="s">
        <v>81</v>
      </c>
      <c r="P7" s="91" t="s">
        <v>82</v>
      </c>
      <c r="Q7" s="91" t="s">
        <v>83</v>
      </c>
      <c r="R7" s="91" t="s">
        <v>84</v>
      </c>
      <c r="S7" s="91" t="s">
        <v>81</v>
      </c>
      <c r="T7" s="91" t="s">
        <v>82</v>
      </c>
      <c r="U7" s="91" t="s">
        <v>83</v>
      </c>
      <c r="V7" s="91" t="s">
        <v>84</v>
      </c>
      <c r="W7" s="91" t="s">
        <v>81</v>
      </c>
      <c r="X7" s="91" t="s">
        <v>82</v>
      </c>
      <c r="Y7" s="91" t="s">
        <v>83</v>
      </c>
      <c r="Z7" s="91" t="s">
        <v>84</v>
      </c>
      <c r="AA7" s="91" t="s">
        <v>81</v>
      </c>
      <c r="AB7" s="91" t="s">
        <v>82</v>
      </c>
      <c r="AC7" s="91" t="s">
        <v>83</v>
      </c>
      <c r="AD7" s="91" t="s">
        <v>84</v>
      </c>
      <c r="AE7" s="91" t="s">
        <v>81</v>
      </c>
      <c r="AF7" s="91" t="s">
        <v>82</v>
      </c>
      <c r="AG7" s="91" t="s">
        <v>83</v>
      </c>
      <c r="AH7" s="91" t="s">
        <v>84</v>
      </c>
      <c r="AI7" s="91" t="s">
        <v>81</v>
      </c>
    </row>
    <row r="8" spans="2:35" ht="15" customHeight="1"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</row>
    <row r="9" spans="2:35" ht="15" customHeight="1">
      <c r="B9" s="83" t="s">
        <v>132</v>
      </c>
      <c r="C9" s="96">
        <v>154463</v>
      </c>
      <c r="D9" s="96">
        <v>153429</v>
      </c>
      <c r="E9" s="96">
        <v>147493</v>
      </c>
      <c r="F9" s="96">
        <v>151343</v>
      </c>
      <c r="G9" s="96">
        <v>137340</v>
      </c>
      <c r="H9" s="96">
        <v>159222</v>
      </c>
      <c r="I9" s="96">
        <v>165290</v>
      </c>
      <c r="J9" s="96">
        <v>123674</v>
      </c>
      <c r="K9" s="96">
        <v>132416</v>
      </c>
      <c r="L9" s="96">
        <v>140956</v>
      </c>
      <c r="M9" s="96">
        <v>155665</v>
      </c>
      <c r="N9" s="96">
        <v>138923</v>
      </c>
      <c r="O9" s="96">
        <v>137876</v>
      </c>
      <c r="P9" s="96">
        <v>146268</v>
      </c>
      <c r="Q9" s="96">
        <v>133882</v>
      </c>
      <c r="R9" s="96">
        <v>116643</v>
      </c>
      <c r="S9" s="93">
        <v>113003</v>
      </c>
      <c r="T9" s="96">
        <v>96964</v>
      </c>
      <c r="U9" s="96">
        <v>95847</v>
      </c>
      <c r="V9" s="96">
        <v>84836</v>
      </c>
      <c r="W9" s="96">
        <v>90400</v>
      </c>
      <c r="X9" s="103">
        <v>89739</v>
      </c>
      <c r="Y9" s="103">
        <v>83418</v>
      </c>
      <c r="Z9" s="102">
        <v>68399</v>
      </c>
      <c r="AA9" s="102">
        <v>66814</v>
      </c>
      <c r="AB9" s="102">
        <v>65068</v>
      </c>
      <c r="AC9" s="102">
        <v>65014</v>
      </c>
      <c r="AD9" s="102">
        <v>67239</v>
      </c>
      <c r="AE9" s="102">
        <v>64370</v>
      </c>
      <c r="AF9" s="102">
        <v>69399</v>
      </c>
      <c r="AG9" s="102">
        <v>64492</v>
      </c>
      <c r="AH9" s="102">
        <v>69984</v>
      </c>
      <c r="AI9" s="90">
        <v>80635</v>
      </c>
    </row>
    <row r="10" spans="2:35" ht="15" customHeight="1">
      <c r="B10" s="83" t="s">
        <v>133</v>
      </c>
      <c r="C10" s="96">
        <v>43727</v>
      </c>
      <c r="D10" s="96">
        <v>42990</v>
      </c>
      <c r="E10" s="96">
        <v>41562</v>
      </c>
      <c r="F10" s="96">
        <v>40333</v>
      </c>
      <c r="G10" s="96">
        <v>37999</v>
      </c>
      <c r="H10" s="96">
        <v>37788</v>
      </c>
      <c r="I10" s="96">
        <v>41971</v>
      </c>
      <c r="J10" s="96">
        <v>36679</v>
      </c>
      <c r="K10" s="96">
        <v>39157</v>
      </c>
      <c r="L10" s="96">
        <v>30117</v>
      </c>
      <c r="M10" s="96">
        <v>41554</v>
      </c>
      <c r="N10" s="96">
        <v>42498</v>
      </c>
      <c r="O10" s="96">
        <v>41753</v>
      </c>
      <c r="P10" s="96">
        <v>40176</v>
      </c>
      <c r="Q10" s="96">
        <v>36633</v>
      </c>
      <c r="R10" s="96">
        <v>30131</v>
      </c>
      <c r="S10" s="93">
        <v>29409</v>
      </c>
      <c r="T10" s="96">
        <v>26570</v>
      </c>
      <c r="U10" s="96">
        <v>25298</v>
      </c>
      <c r="V10" s="96">
        <v>22784</v>
      </c>
      <c r="W10" s="96">
        <v>24247</v>
      </c>
      <c r="X10" s="103">
        <v>24342</v>
      </c>
      <c r="Y10" s="103">
        <v>22440</v>
      </c>
      <c r="Z10" s="102">
        <v>20929</v>
      </c>
      <c r="AA10" s="102">
        <v>20267</v>
      </c>
      <c r="AB10" s="102">
        <v>19917</v>
      </c>
      <c r="AC10" s="102">
        <v>19624</v>
      </c>
      <c r="AD10" s="102">
        <v>18822</v>
      </c>
      <c r="AE10" s="102">
        <v>17775</v>
      </c>
      <c r="AF10" s="102">
        <v>19758</v>
      </c>
      <c r="AG10" s="102">
        <v>18282</v>
      </c>
      <c r="AH10" s="102">
        <v>22633</v>
      </c>
      <c r="AI10" s="90">
        <v>26806</v>
      </c>
    </row>
    <row r="11" spans="2:35" s="7" customFormat="1" ht="15" customHeight="1">
      <c r="B11" s="83" t="s">
        <v>134</v>
      </c>
      <c r="C11" s="96">
        <v>33427</v>
      </c>
      <c r="D11" s="96">
        <v>40023</v>
      </c>
      <c r="E11" s="96">
        <v>34023</v>
      </c>
      <c r="F11" s="96">
        <v>31227</v>
      </c>
      <c r="G11" s="96">
        <v>30659</v>
      </c>
      <c r="H11" s="96">
        <v>34305</v>
      </c>
      <c r="I11" s="96">
        <v>33378</v>
      </c>
      <c r="J11" s="96">
        <v>29470</v>
      </c>
      <c r="K11" s="96">
        <v>30037</v>
      </c>
      <c r="L11" s="96">
        <v>32201</v>
      </c>
      <c r="M11" s="96">
        <v>29877</v>
      </c>
      <c r="N11" s="96">
        <v>29870</v>
      </c>
      <c r="O11" s="96">
        <v>28546</v>
      </c>
      <c r="P11" s="96">
        <v>30669</v>
      </c>
      <c r="Q11" s="96">
        <v>24952</v>
      </c>
      <c r="R11" s="96">
        <v>23600</v>
      </c>
      <c r="S11" s="93">
        <v>24589</v>
      </c>
      <c r="T11" s="96">
        <v>22248</v>
      </c>
      <c r="U11" s="96">
        <v>18124</v>
      </c>
      <c r="V11" s="96">
        <v>20274</v>
      </c>
      <c r="W11" s="96">
        <v>21509</v>
      </c>
      <c r="X11" s="106">
        <v>22053</v>
      </c>
      <c r="Y11" s="106">
        <v>18285</v>
      </c>
      <c r="Z11" s="105">
        <v>16607</v>
      </c>
      <c r="AA11" s="105">
        <v>17682</v>
      </c>
      <c r="AB11" s="102">
        <v>16503</v>
      </c>
      <c r="AC11" s="102">
        <v>16028</v>
      </c>
      <c r="AD11" s="102">
        <v>15160</v>
      </c>
      <c r="AE11" s="102">
        <v>15023</v>
      </c>
      <c r="AF11" s="102">
        <v>16179</v>
      </c>
      <c r="AG11" s="102">
        <v>15294</v>
      </c>
      <c r="AH11" s="102">
        <v>16767</v>
      </c>
      <c r="AI11" s="90">
        <v>18770</v>
      </c>
    </row>
    <row r="12" spans="2:35" ht="15" customHeight="1">
      <c r="B12" s="83" t="s">
        <v>135</v>
      </c>
      <c r="C12" s="96">
        <v>8028</v>
      </c>
      <c r="D12" s="96">
        <v>8821</v>
      </c>
      <c r="E12" s="96">
        <v>9980</v>
      </c>
      <c r="F12" s="96">
        <v>11158</v>
      </c>
      <c r="G12" s="96">
        <v>11311</v>
      </c>
      <c r="H12" s="96">
        <v>9511</v>
      </c>
      <c r="I12" s="96">
        <v>9515</v>
      </c>
      <c r="J12" s="96">
        <v>9390</v>
      </c>
      <c r="K12" s="96">
        <v>8980</v>
      </c>
      <c r="L12" s="96">
        <v>13787</v>
      </c>
      <c r="M12" s="96">
        <v>9696</v>
      </c>
      <c r="N12" s="96">
        <v>9910</v>
      </c>
      <c r="O12" s="96">
        <v>7850</v>
      </c>
      <c r="P12" s="96">
        <v>6189</v>
      </c>
      <c r="Q12" s="96">
        <v>6103</v>
      </c>
      <c r="R12" s="96">
        <v>6204</v>
      </c>
      <c r="S12" s="93">
        <v>6379</v>
      </c>
      <c r="T12" s="96">
        <v>5469</v>
      </c>
      <c r="U12" s="96">
        <v>5647</v>
      </c>
      <c r="V12" s="96">
        <v>3698</v>
      </c>
      <c r="W12" s="96">
        <v>2086</v>
      </c>
      <c r="X12" s="103">
        <v>5735</v>
      </c>
      <c r="Y12" s="103">
        <v>5913</v>
      </c>
      <c r="Z12" s="102">
        <v>6168</v>
      </c>
      <c r="AA12" s="102">
        <v>6339</v>
      </c>
      <c r="AB12" s="102">
        <v>5234</v>
      </c>
      <c r="AC12" s="102">
        <v>5348</v>
      </c>
      <c r="AD12" s="102">
        <v>2668</v>
      </c>
      <c r="AE12" s="102">
        <v>3634</v>
      </c>
      <c r="AF12" s="102">
        <v>9889</v>
      </c>
      <c r="AG12" s="102">
        <v>2263</v>
      </c>
      <c r="AH12" s="102">
        <v>3198</v>
      </c>
      <c r="AI12" s="90">
        <v>5910</v>
      </c>
    </row>
    <row r="13" spans="2:35" ht="15" customHeight="1">
      <c r="B13" s="83" t="s">
        <v>136</v>
      </c>
      <c r="C13" s="96">
        <v>1789</v>
      </c>
      <c r="D13" s="96">
        <v>2367</v>
      </c>
      <c r="E13" s="96">
        <v>3443</v>
      </c>
      <c r="F13" s="96">
        <v>4549</v>
      </c>
      <c r="G13" s="96">
        <v>1928</v>
      </c>
      <c r="H13" s="96">
        <v>4796</v>
      </c>
      <c r="I13" s="96">
        <v>4072</v>
      </c>
      <c r="J13" s="96">
        <v>2968</v>
      </c>
      <c r="K13" s="96">
        <v>2110</v>
      </c>
      <c r="L13" s="96">
        <v>4123</v>
      </c>
      <c r="M13" s="96">
        <v>2177</v>
      </c>
      <c r="N13" s="96">
        <v>2506</v>
      </c>
      <c r="O13" s="96">
        <v>2320</v>
      </c>
      <c r="P13" s="96">
        <v>2677</v>
      </c>
      <c r="Q13" s="96">
        <v>3439</v>
      </c>
      <c r="R13" s="96">
        <v>2450</v>
      </c>
      <c r="S13" s="93">
        <v>1971</v>
      </c>
      <c r="T13" s="96">
        <v>3260</v>
      </c>
      <c r="U13" s="96">
        <v>1114</v>
      </c>
      <c r="V13" s="96">
        <v>1594</v>
      </c>
      <c r="W13" s="96">
        <v>2183</v>
      </c>
      <c r="X13" s="103">
        <v>2350</v>
      </c>
      <c r="Y13" s="103">
        <v>1106</v>
      </c>
      <c r="Z13" s="102">
        <v>1741</v>
      </c>
      <c r="AA13" s="88">
        <v>1368</v>
      </c>
      <c r="AB13" s="88">
        <v>1284</v>
      </c>
      <c r="AC13" s="88">
        <v>730</v>
      </c>
      <c r="AD13" s="88">
        <v>627</v>
      </c>
      <c r="AE13" s="88">
        <v>644</v>
      </c>
      <c r="AF13" s="88">
        <v>1141</v>
      </c>
      <c r="AG13" s="83">
        <v>771</v>
      </c>
      <c r="AH13" s="83">
        <v>759</v>
      </c>
      <c r="AI13" s="83">
        <v>642</v>
      </c>
    </row>
    <row r="14" spans="2:35" s="7" customFormat="1" ht="15" customHeight="1"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8"/>
      <c r="AD14" s="98"/>
      <c r="AE14" s="98"/>
      <c r="AF14" s="98"/>
      <c r="AG14" s="98"/>
      <c r="AH14" s="98"/>
      <c r="AI14" s="98"/>
    </row>
    <row r="15" spans="2:35" s="12" customFormat="1" ht="15" customHeight="1">
      <c r="B15" s="81" t="s">
        <v>129</v>
      </c>
      <c r="C15" s="100">
        <f t="shared" ref="C15:O15" si="0">SUM(C9:C13)</f>
        <v>241434</v>
      </c>
      <c r="D15" s="100">
        <f t="shared" si="0"/>
        <v>247630</v>
      </c>
      <c r="E15" s="100">
        <f t="shared" si="0"/>
        <v>236501</v>
      </c>
      <c r="F15" s="100">
        <f t="shared" si="0"/>
        <v>238610</v>
      </c>
      <c r="G15" s="100">
        <f t="shared" si="0"/>
        <v>219237</v>
      </c>
      <c r="H15" s="100">
        <f t="shared" si="0"/>
        <v>245622</v>
      </c>
      <c r="I15" s="100">
        <f t="shared" si="0"/>
        <v>254226</v>
      </c>
      <c r="J15" s="100">
        <f t="shared" si="0"/>
        <v>202181</v>
      </c>
      <c r="K15" s="100">
        <f t="shared" si="0"/>
        <v>212700</v>
      </c>
      <c r="L15" s="100">
        <f t="shared" si="0"/>
        <v>221184</v>
      </c>
      <c r="M15" s="100">
        <f t="shared" si="0"/>
        <v>238969</v>
      </c>
      <c r="N15" s="100">
        <f t="shared" si="0"/>
        <v>223707</v>
      </c>
      <c r="O15" s="100">
        <f t="shared" si="0"/>
        <v>218345</v>
      </c>
      <c r="P15" s="100">
        <v>225979</v>
      </c>
      <c r="Q15" s="100">
        <v>205009</v>
      </c>
      <c r="R15" s="100">
        <v>179028</v>
      </c>
      <c r="S15" s="100">
        <v>175351</v>
      </c>
      <c r="T15" s="100">
        <v>154511</v>
      </c>
      <c r="U15" s="100">
        <v>146030</v>
      </c>
      <c r="V15" s="100">
        <v>133186</v>
      </c>
      <c r="W15" s="100">
        <v>140425</v>
      </c>
      <c r="X15" s="100">
        <v>144219</v>
      </c>
      <c r="Y15" s="100">
        <v>131162</v>
      </c>
      <c r="Z15" s="100">
        <v>113844</v>
      </c>
      <c r="AA15" s="100">
        <v>112470</v>
      </c>
      <c r="AB15" s="100">
        <v>108006</v>
      </c>
      <c r="AC15" s="100">
        <v>106744</v>
      </c>
      <c r="AD15" s="100">
        <v>104516</v>
      </c>
      <c r="AE15" s="100">
        <v>101446</v>
      </c>
      <c r="AF15" s="100">
        <v>116366</v>
      </c>
      <c r="AG15" s="100">
        <v>101102</v>
      </c>
      <c r="AH15" s="100">
        <v>113341</v>
      </c>
      <c r="AI15" s="100">
        <v>132763</v>
      </c>
    </row>
    <row r="16" spans="2:35" s="7" customFormat="1" ht="15" customHeight="1">
      <c r="B16" s="57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</row>
    <row r="17" spans="3:11" s="7" customFormat="1" ht="15" customHeight="1"/>
    <row r="18" spans="3:11" s="7" customFormat="1" ht="15" customHeight="1"/>
    <row r="19" spans="3:11" s="7" customFormat="1" ht="15" customHeight="1"/>
    <row r="20" spans="3:11" s="7" customFormat="1" ht="15" customHeight="1"/>
    <row r="21" spans="3:11" s="7" customFormat="1" ht="15" customHeight="1"/>
    <row r="22" spans="3:11" s="7" customFormat="1" ht="15" customHeight="1">
      <c r="C22" s="75"/>
      <c r="D22" s="75"/>
      <c r="E22" s="75"/>
      <c r="F22" s="75"/>
      <c r="G22" s="75"/>
      <c r="H22" s="75"/>
      <c r="I22" s="75"/>
      <c r="J22" s="75"/>
      <c r="K22" s="75"/>
    </row>
    <row r="23" spans="3:11" s="7" customFormat="1" ht="15" customHeight="1"/>
    <row r="24" spans="3:11" s="7" customFormat="1" ht="15" customHeight="1"/>
    <row r="25" spans="3:11" s="7" customFormat="1" ht="15" customHeight="1"/>
    <row r="26" spans="3:11" s="7" customFormat="1" ht="15" customHeight="1"/>
    <row r="27" spans="3:11" s="7" customFormat="1" ht="15" customHeight="1"/>
    <row r="28" spans="3:11" s="7" customFormat="1" ht="15" customHeight="1"/>
    <row r="29" spans="3:11" s="7" customFormat="1" ht="15" customHeight="1"/>
    <row r="30" spans="3:11" s="7" customFormat="1" ht="15" customHeight="1"/>
    <row r="31" spans="3:11" s="7" customFormat="1" ht="15" customHeight="1"/>
    <row r="32" spans="3:11" s="7" customFormat="1" ht="15" customHeight="1"/>
    <row r="33" s="7" customFormat="1" ht="15" customHeight="1"/>
    <row r="34" s="7" customFormat="1" ht="15" customHeight="1"/>
    <row r="35" s="7" customFormat="1" ht="15" customHeight="1"/>
    <row r="36" s="7" customFormat="1" ht="15" customHeight="1"/>
    <row r="37" s="7" customFormat="1" ht="15" customHeight="1"/>
    <row r="38" s="7" customFormat="1" ht="15" customHeight="1"/>
    <row r="39" s="7" customFormat="1" ht="15" customHeight="1"/>
    <row r="40" s="7" customFormat="1" ht="15" customHeight="1"/>
    <row r="41" s="7" customFormat="1" ht="15" customHeight="1"/>
    <row r="42" s="7" customFormat="1" ht="15" customHeight="1"/>
    <row r="43" s="7" customFormat="1" ht="15" customHeight="1"/>
    <row r="44" s="7" customFormat="1" ht="15" customHeight="1"/>
    <row r="45" s="7" customFormat="1" ht="15" customHeight="1"/>
    <row r="46" s="7" customFormat="1" ht="15" customHeight="1"/>
    <row r="47" s="7" customFormat="1" ht="15" customHeight="1"/>
    <row r="48" s="7" customFormat="1" ht="15" customHeight="1"/>
    <row r="49" s="7" customFormat="1" ht="15" customHeight="1"/>
    <row r="50" s="7" customFormat="1" ht="15" customHeight="1"/>
    <row r="51" s="7" customFormat="1" ht="15" customHeight="1"/>
    <row r="52" s="7" customFormat="1" ht="15" customHeight="1"/>
    <row r="53" s="7" customFormat="1" ht="15" customHeight="1"/>
    <row r="54" s="7" customFormat="1" ht="15" customHeight="1"/>
    <row r="55" s="7" customFormat="1" ht="15" customHeight="1"/>
    <row r="56" s="7" customFormat="1" ht="15" customHeight="1"/>
    <row r="57" s="7" customFormat="1" ht="15" customHeight="1"/>
    <row r="58" s="7" customFormat="1" ht="15" customHeight="1"/>
    <row r="59" s="7" customFormat="1" ht="15" customHeight="1"/>
    <row r="60" s="7" customFormat="1" ht="15" customHeight="1"/>
    <row r="61" s="7" customFormat="1" ht="15" customHeight="1"/>
    <row r="62" s="7" customFormat="1" ht="15" customHeight="1"/>
    <row r="63" s="7" customFormat="1" ht="15" customHeight="1"/>
    <row r="64" s="7" customFormat="1" ht="15" customHeight="1"/>
    <row r="65" s="7" customFormat="1" ht="15" customHeight="1"/>
    <row r="66" s="7" customFormat="1" ht="15" customHeight="1"/>
    <row r="67" s="7" customFormat="1" ht="15" customHeight="1"/>
    <row r="68" s="7" customFormat="1" ht="15" customHeight="1"/>
    <row r="69" s="7" customFormat="1" ht="15" customHeight="1"/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18" sqref="C18"/>
      <pageMargins left="0" right="0" top="0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 activeCell="I24" sqref="I24"/>
      <pageMargins left="0" right="0" top="0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>
      <pageMargins left="0" right="0" top="0" bottom="0" header="0" footer="0"/>
      <printOptions horizontalCentered="1"/>
      <pageSetup paperSize="9" scale="56" orientation="landscape" horizontalDpi="1200" verticalDpi="1200" r:id="rId3"/>
      <headerFooter alignWithMargins="0"/>
    </customSheetView>
    <customSheetView guid="{EEC21706-2D9D-4FD7-BB7F-BBE90C0C7A1B}" scale="85" showGridLines="0" showRowCol="0" printArea="1" hiddenColumns="1">
      <selection activeCell="I11" sqref="I11"/>
      <pageMargins left="0" right="0" top="0" bottom="0" header="0" footer="0"/>
      <printOptions horizontalCentered="1"/>
      <pageSetup paperSize="9" scale="5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/>
      <pageMargins left="0" right="0" top="0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>
      <pane xSplit="2" topLeftCell="C1" activePane="topRight" state="frozen"/>
      <selection pane="topRight" activeCell="C18" sqref="C18"/>
      <pageMargins left="0" right="0" top="0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18" sqref="C18"/>
      <pageMargins left="0" right="0" top="0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9">
    <mergeCell ref="B6:B7"/>
    <mergeCell ref="AF6:AI6"/>
    <mergeCell ref="AB6:AE6"/>
    <mergeCell ref="X6:AA6"/>
    <mergeCell ref="T6:W6"/>
    <mergeCell ref="P6:S6"/>
    <mergeCell ref="L6:O6"/>
    <mergeCell ref="H6:K6"/>
    <mergeCell ref="D6:G6"/>
  </mergeCells>
  <phoneticPr fontId="31" type="noConversion"/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J38"/>
  <sheetViews>
    <sheetView showGridLines="0" showRowColHeaders="0" zoomScale="90" zoomScaleNormal="90" workbookViewId="0">
      <pane xSplit="2" topLeftCell="C1" activePane="topRight" state="frozen"/>
      <selection pane="topRight" activeCell="C15" sqref="C9:C15"/>
    </sheetView>
  </sheetViews>
  <sheetFormatPr defaultColWidth="10.26953125" defaultRowHeight="15" customHeight="1"/>
  <cols>
    <col min="1" max="1" width="2.7265625" style="9" customWidth="1"/>
    <col min="2" max="2" width="68.54296875" style="9" customWidth="1"/>
    <col min="3" max="35" width="15.453125" style="9" customWidth="1"/>
    <col min="36" max="36" width="0.81640625" style="9" customWidth="1"/>
    <col min="37" max="16384" width="10.26953125" style="9"/>
  </cols>
  <sheetData>
    <row r="1" spans="2:35" ht="15" customHeight="1">
      <c r="AF1" s="39"/>
    </row>
    <row r="2" spans="2:35" ht="15" customHeight="1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39"/>
      <c r="AG2" s="39"/>
      <c r="AH2" s="39"/>
      <c r="AI2" s="39"/>
    </row>
    <row r="3" spans="2:35" ht="15" customHeight="1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39"/>
      <c r="AG3" s="39"/>
      <c r="AH3" s="39"/>
      <c r="AI3" s="39"/>
    </row>
    <row r="4" spans="2:35" ht="15" customHeight="1">
      <c r="B4" s="10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10"/>
      <c r="W4" s="10"/>
      <c r="X4" s="10"/>
      <c r="Y4" s="10"/>
      <c r="Z4" s="10"/>
      <c r="AA4" s="10"/>
      <c r="AB4" s="10"/>
      <c r="AC4" s="10"/>
      <c r="AD4" s="10"/>
      <c r="AE4" s="10"/>
      <c r="AF4" s="39"/>
      <c r="AG4" s="39"/>
      <c r="AH4" s="39"/>
      <c r="AI4" s="39"/>
    </row>
    <row r="5" spans="2:35" ht="15" customHeight="1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39"/>
      <c r="AG5" s="39"/>
      <c r="AH5" s="39"/>
      <c r="AI5" s="39"/>
    </row>
    <row r="6" spans="2:35" ht="15" customHeight="1">
      <c r="B6" s="196" t="s">
        <v>144</v>
      </c>
      <c r="C6" s="91">
        <v>2025</v>
      </c>
      <c r="D6" s="198">
        <v>2024</v>
      </c>
      <c r="E6" s="198"/>
      <c r="F6" s="198"/>
      <c r="G6" s="198"/>
      <c r="H6" s="198">
        <v>2023</v>
      </c>
      <c r="I6" s="198"/>
      <c r="J6" s="198"/>
      <c r="K6" s="198"/>
      <c r="L6" s="198">
        <v>2022</v>
      </c>
      <c r="M6" s="198"/>
      <c r="N6" s="198"/>
      <c r="O6" s="198"/>
      <c r="P6" s="198">
        <v>2021</v>
      </c>
      <c r="Q6" s="198"/>
      <c r="R6" s="198"/>
      <c r="S6" s="198"/>
      <c r="T6" s="198">
        <v>2020</v>
      </c>
      <c r="U6" s="198"/>
      <c r="V6" s="198"/>
      <c r="W6" s="199"/>
      <c r="X6" s="198">
        <v>2019</v>
      </c>
      <c r="Y6" s="198"/>
      <c r="Z6" s="198"/>
      <c r="AA6" s="199"/>
      <c r="AB6" s="198">
        <v>2018</v>
      </c>
      <c r="AC6" s="198"/>
      <c r="AD6" s="198"/>
      <c r="AE6" s="199"/>
      <c r="AF6" s="198">
        <v>2017</v>
      </c>
      <c r="AG6" s="198"/>
      <c r="AH6" s="198"/>
      <c r="AI6" s="199"/>
    </row>
    <row r="7" spans="2:35" s="11" customFormat="1" ht="15" customHeight="1">
      <c r="B7" s="197"/>
      <c r="C7" s="91" t="s">
        <v>3</v>
      </c>
      <c r="D7" s="91" t="s">
        <v>4</v>
      </c>
      <c r="E7" s="91" t="s">
        <v>5</v>
      </c>
      <c r="F7" s="91" t="s">
        <v>6</v>
      </c>
      <c r="G7" s="91" t="s">
        <v>3</v>
      </c>
      <c r="H7" s="91" t="s">
        <v>4</v>
      </c>
      <c r="I7" s="91" t="s">
        <v>5</v>
      </c>
      <c r="J7" s="91" t="s">
        <v>6</v>
      </c>
      <c r="K7" s="91" t="s">
        <v>3</v>
      </c>
      <c r="L7" s="91" t="s">
        <v>4</v>
      </c>
      <c r="M7" s="91" t="s">
        <v>5</v>
      </c>
      <c r="N7" s="91" t="s">
        <v>6</v>
      </c>
      <c r="O7" s="91" t="s">
        <v>3</v>
      </c>
      <c r="P7" s="91" t="s">
        <v>4</v>
      </c>
      <c r="Q7" s="91" t="s">
        <v>5</v>
      </c>
      <c r="R7" s="91" t="s">
        <v>6</v>
      </c>
      <c r="S7" s="91" t="s">
        <v>3</v>
      </c>
      <c r="T7" s="91" t="s">
        <v>4</v>
      </c>
      <c r="U7" s="91" t="s">
        <v>5</v>
      </c>
      <c r="V7" s="91" t="s">
        <v>6</v>
      </c>
      <c r="W7" s="91" t="s">
        <v>3</v>
      </c>
      <c r="X7" s="91" t="s">
        <v>4</v>
      </c>
      <c r="Y7" s="91" t="s">
        <v>5</v>
      </c>
      <c r="Z7" s="91" t="s">
        <v>6</v>
      </c>
      <c r="AA7" s="91" t="s">
        <v>3</v>
      </c>
      <c r="AB7" s="91" t="s">
        <v>4</v>
      </c>
      <c r="AC7" s="91" t="s">
        <v>5</v>
      </c>
      <c r="AD7" s="91" t="s">
        <v>6</v>
      </c>
      <c r="AE7" s="91" t="s">
        <v>3</v>
      </c>
      <c r="AF7" s="91" t="s">
        <v>4</v>
      </c>
      <c r="AG7" s="91" t="s">
        <v>5</v>
      </c>
      <c r="AH7" s="91" t="s">
        <v>6</v>
      </c>
      <c r="AI7" s="91" t="s">
        <v>3</v>
      </c>
    </row>
    <row r="8" spans="2:35" ht="15" customHeight="1"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</row>
    <row r="9" spans="2:35" s="13" customFormat="1" ht="15" customHeight="1">
      <c r="B9" s="83" t="s">
        <v>145</v>
      </c>
      <c r="C9" s="86">
        <f>C19</f>
        <v>19072150.783979997</v>
      </c>
      <c r="D9" s="86">
        <f>D19</f>
        <v>19174056</v>
      </c>
      <c r="E9" s="86">
        <f>E19</f>
        <v>19974801</v>
      </c>
      <c r="F9" s="86">
        <v>19806298</v>
      </c>
      <c r="G9" s="86">
        <f>G19</f>
        <v>18901269</v>
      </c>
      <c r="H9" s="86">
        <f>H19</f>
        <v>17213555.647859998</v>
      </c>
      <c r="I9" s="86">
        <f>I19</f>
        <v>16238545</v>
      </c>
      <c r="J9" s="86">
        <f>J19</f>
        <v>15878176</v>
      </c>
      <c r="K9" s="86">
        <v>17653309</v>
      </c>
      <c r="L9" s="86">
        <v>17922906</v>
      </c>
      <c r="M9" s="86">
        <v>15597803</v>
      </c>
      <c r="N9" s="86">
        <v>15855701</v>
      </c>
      <c r="O9" s="86">
        <v>16250891</v>
      </c>
      <c r="P9" s="86">
        <v>15516590</v>
      </c>
      <c r="Q9" s="86">
        <v>15123413</v>
      </c>
      <c r="R9" s="86">
        <v>15413836.33592</v>
      </c>
      <c r="S9" s="86">
        <v>14768672</v>
      </c>
      <c r="T9" s="86">
        <v>15127157</v>
      </c>
      <c r="U9" s="86">
        <v>13273788</v>
      </c>
      <c r="V9" s="86">
        <v>12927482</v>
      </c>
      <c r="W9" s="86">
        <v>13275258</v>
      </c>
      <c r="X9" s="86">
        <v>12506309.753219999</v>
      </c>
      <c r="Y9" s="86">
        <v>12881915</v>
      </c>
      <c r="Z9" s="86">
        <v>12284990</v>
      </c>
      <c r="AA9" s="86">
        <v>11751322</v>
      </c>
      <c r="AB9" s="86">
        <v>10824157.679819999</v>
      </c>
      <c r="AC9" s="86">
        <v>10265143.311319999</v>
      </c>
      <c r="AD9" s="86">
        <v>9911237.9250499997</v>
      </c>
      <c r="AE9" s="86">
        <v>9499286.7703000009</v>
      </c>
      <c r="AF9" s="86">
        <v>9009442.0159799997</v>
      </c>
      <c r="AG9" s="86">
        <v>8930363.4410500005</v>
      </c>
      <c r="AH9" s="86">
        <v>9220535.1769099999</v>
      </c>
      <c r="AI9" s="86">
        <v>9617632.5982300006</v>
      </c>
    </row>
    <row r="10" spans="2:35" s="13" customFormat="1" ht="15" customHeight="1">
      <c r="B10" s="83" t="s">
        <v>146</v>
      </c>
      <c r="C10" s="86">
        <v>32050079</v>
      </c>
      <c r="D10" s="86">
        <v>30021622</v>
      </c>
      <c r="E10" s="86">
        <v>28079748</v>
      </c>
      <c r="F10" s="86">
        <v>26454127</v>
      </c>
      <c r="G10" s="86">
        <v>24575713</v>
      </c>
      <c r="H10" s="86">
        <v>22044489</v>
      </c>
      <c r="I10" s="86">
        <v>20001334</v>
      </c>
      <c r="J10" s="86">
        <v>18865501</v>
      </c>
      <c r="K10" s="86">
        <v>17830426</v>
      </c>
      <c r="L10" s="86">
        <v>16741185</v>
      </c>
      <c r="M10" s="86">
        <v>15925303</v>
      </c>
      <c r="N10" s="86">
        <v>15354480</v>
      </c>
      <c r="O10" s="86">
        <v>15238299</v>
      </c>
      <c r="P10" s="86">
        <v>14885339</v>
      </c>
      <c r="Q10" s="86">
        <v>14233165</v>
      </c>
      <c r="R10" s="86">
        <v>13548666</v>
      </c>
      <c r="S10" s="86">
        <v>12555069</v>
      </c>
      <c r="T10" s="86">
        <v>11298543</v>
      </c>
      <c r="U10" s="86">
        <v>9919865</v>
      </c>
      <c r="V10" s="86">
        <v>9458285</v>
      </c>
      <c r="W10" s="86">
        <v>9426621</v>
      </c>
      <c r="X10" s="86">
        <v>8964304</v>
      </c>
      <c r="Y10" s="86">
        <v>8325548</v>
      </c>
      <c r="Z10" s="86">
        <v>7877170</v>
      </c>
      <c r="AA10" s="86">
        <v>7502154</v>
      </c>
      <c r="AB10" s="86">
        <v>7076746</v>
      </c>
      <c r="AC10" s="86">
        <v>6644424</v>
      </c>
      <c r="AD10" s="86">
        <v>6349514</v>
      </c>
      <c r="AE10" s="86">
        <v>6217342.4025600003</v>
      </c>
      <c r="AF10" s="86">
        <v>6005004</v>
      </c>
      <c r="AG10" s="86">
        <v>5871468</v>
      </c>
      <c r="AH10" s="86">
        <v>5805262</v>
      </c>
      <c r="AI10" s="86">
        <v>5654135</v>
      </c>
    </row>
    <row r="11" spans="2:35" s="13" customFormat="1" ht="15" customHeight="1">
      <c r="B11" s="83" t="s">
        <v>147</v>
      </c>
      <c r="C11" s="86">
        <f>2886.35621602*1000</f>
        <v>2886356.2160199997</v>
      </c>
      <c r="D11" s="86">
        <v>2565561</v>
      </c>
      <c r="E11" s="86">
        <v>2197713</v>
      </c>
      <c r="F11" s="86">
        <v>2152261</v>
      </c>
      <c r="G11" s="86">
        <f>2304747-299259</f>
        <v>2005488</v>
      </c>
      <c r="H11" s="86">
        <f>2169139.33832-114423</f>
        <v>2054716.3383200001</v>
      </c>
      <c r="I11" s="86">
        <f>2233463+68246</f>
        <v>2301709</v>
      </c>
      <c r="J11" s="86">
        <v>2733660</v>
      </c>
      <c r="K11" s="86">
        <v>3153326</v>
      </c>
      <c r="L11" s="86">
        <v>3610894</v>
      </c>
      <c r="M11" s="86">
        <v>3766410</v>
      </c>
      <c r="N11" s="86">
        <v>3939722</v>
      </c>
      <c r="O11" s="86">
        <v>3835680.8003199999</v>
      </c>
      <c r="P11" s="86">
        <v>3648664</v>
      </c>
      <c r="Q11" s="86">
        <v>3117667</v>
      </c>
      <c r="R11" s="86">
        <v>2622469.6109599997</v>
      </c>
      <c r="S11" s="86">
        <v>2078319</v>
      </c>
      <c r="T11" s="86">
        <v>1772341</v>
      </c>
      <c r="U11" s="86">
        <v>1422410</v>
      </c>
      <c r="V11" s="86">
        <v>1213700</v>
      </c>
      <c r="W11" s="86">
        <v>1139151</v>
      </c>
      <c r="X11" s="86">
        <v>1086685.72016</v>
      </c>
      <c r="Y11" s="86">
        <v>953237</v>
      </c>
      <c r="Z11" s="86">
        <v>862082</v>
      </c>
      <c r="AA11" s="86">
        <v>833613</v>
      </c>
      <c r="AB11" s="86">
        <v>876711.74858999997</v>
      </c>
      <c r="AC11" s="86">
        <v>831937.23123000003</v>
      </c>
      <c r="AD11" s="86">
        <v>846444.66819</v>
      </c>
      <c r="AE11" s="86">
        <v>871602.09750999999</v>
      </c>
      <c r="AF11" s="86">
        <v>915645.72346999997</v>
      </c>
      <c r="AG11" s="86">
        <v>869027.12399999995</v>
      </c>
      <c r="AH11" s="86">
        <v>897577.97670999996</v>
      </c>
      <c r="AI11" s="86">
        <v>915955.17364000005</v>
      </c>
    </row>
    <row r="12" spans="2:35" s="13" customFormat="1" ht="15" customHeight="1">
      <c r="B12" s="83" t="s">
        <v>148</v>
      </c>
      <c r="C12" s="86">
        <v>797806</v>
      </c>
      <c r="D12" s="86">
        <v>657739</v>
      </c>
      <c r="E12" s="86">
        <v>574674</v>
      </c>
      <c r="F12" s="86">
        <v>508378</v>
      </c>
      <c r="G12" s="86">
        <v>367413</v>
      </c>
      <c r="H12" s="86">
        <v>217613</v>
      </c>
      <c r="I12" s="86">
        <v>301027</v>
      </c>
      <c r="J12" s="86">
        <v>333661</v>
      </c>
      <c r="K12" s="86">
        <v>341886</v>
      </c>
      <c r="L12" s="86">
        <v>428780</v>
      </c>
      <c r="M12" s="86">
        <v>512167</v>
      </c>
      <c r="N12" s="86">
        <v>509528</v>
      </c>
      <c r="O12" s="86">
        <f>559501+2</f>
        <v>559503</v>
      </c>
      <c r="P12" s="86">
        <v>470182</v>
      </c>
      <c r="Q12" s="86">
        <v>358990</v>
      </c>
      <c r="R12" s="86">
        <v>217491</v>
      </c>
      <c r="S12" s="86">
        <v>164235</v>
      </c>
      <c r="T12" s="86">
        <v>73616</v>
      </c>
      <c r="U12" s="86">
        <v>23283</v>
      </c>
      <c r="V12" s="86">
        <v>2579</v>
      </c>
      <c r="W12" s="86">
        <v>480</v>
      </c>
      <c r="X12" s="86">
        <v>25</v>
      </c>
      <c r="Y12" s="86">
        <v>0</v>
      </c>
      <c r="Z12" s="86">
        <v>0</v>
      </c>
      <c r="AA12" s="86">
        <v>0</v>
      </c>
      <c r="AB12" s="86">
        <v>0</v>
      </c>
      <c r="AC12" s="86">
        <v>0</v>
      </c>
      <c r="AD12" s="86">
        <v>0</v>
      </c>
      <c r="AE12" s="86">
        <v>0</v>
      </c>
      <c r="AF12" s="86">
        <v>0</v>
      </c>
      <c r="AG12" s="86">
        <v>0</v>
      </c>
      <c r="AH12" s="86">
        <v>0</v>
      </c>
      <c r="AI12" s="86">
        <v>0</v>
      </c>
    </row>
    <row r="13" spans="2:35" s="13" customFormat="1" ht="15" customHeight="1">
      <c r="B13" s="166" t="s">
        <v>149</v>
      </c>
      <c r="C13" s="86">
        <v>217234</v>
      </c>
      <c r="D13" s="86">
        <v>239488</v>
      </c>
      <c r="E13" s="86">
        <v>249639</v>
      </c>
      <c r="F13" s="86">
        <v>267711</v>
      </c>
      <c r="G13" s="86">
        <v>280637</v>
      </c>
      <c r="H13" s="86">
        <v>300603</v>
      </c>
      <c r="I13" s="86">
        <v>308846</v>
      </c>
      <c r="J13" s="86">
        <v>320969</v>
      </c>
      <c r="K13" s="86">
        <v>331779</v>
      </c>
      <c r="L13" s="86">
        <v>331784</v>
      </c>
      <c r="M13" s="86">
        <v>359523</v>
      </c>
      <c r="N13" s="86">
        <v>380395</v>
      </c>
      <c r="O13" s="86">
        <f>358803+1</f>
        <v>358804</v>
      </c>
      <c r="P13" s="86">
        <v>374948</v>
      </c>
      <c r="Q13" s="86">
        <v>429166</v>
      </c>
      <c r="R13" s="86">
        <v>552353</v>
      </c>
      <c r="S13" s="86">
        <v>593302</v>
      </c>
      <c r="T13" s="86">
        <v>635814</v>
      </c>
      <c r="U13" s="86">
        <v>660595</v>
      </c>
      <c r="V13" s="86">
        <v>1128036</v>
      </c>
      <c r="W13" s="86">
        <v>1179511</v>
      </c>
      <c r="X13" s="86">
        <v>1227700.5159799999</v>
      </c>
      <c r="Y13" s="86">
        <v>1389517.1543299998</v>
      </c>
      <c r="Z13" s="86">
        <v>1511337.44976</v>
      </c>
      <c r="AA13" s="86">
        <v>1667319.89488</v>
      </c>
      <c r="AB13" s="86">
        <v>1796428.02462</v>
      </c>
      <c r="AC13" s="86">
        <v>1962429.5046899999</v>
      </c>
      <c r="AD13" s="86">
        <v>2290305.11778</v>
      </c>
      <c r="AE13" s="86">
        <v>2513265.5880199899</v>
      </c>
      <c r="AF13" s="86">
        <v>2714598.01639</v>
      </c>
      <c r="AG13" s="86">
        <v>3128208.7716999999</v>
      </c>
      <c r="AH13" s="86">
        <v>3567339</v>
      </c>
      <c r="AI13" s="86">
        <v>3948602</v>
      </c>
    </row>
    <row r="14" spans="2:35" s="13" customFormat="1" ht="15" customHeight="1"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</row>
    <row r="15" spans="2:35" s="13" customFormat="1" ht="15" customHeight="1">
      <c r="B15" s="81" t="s">
        <v>150</v>
      </c>
      <c r="C15" s="138">
        <f t="shared" ref="C15:AI15" si="0">SUM(C9:C13)</f>
        <v>55023626</v>
      </c>
      <c r="D15" s="138">
        <f t="shared" si="0"/>
        <v>52658466</v>
      </c>
      <c r="E15" s="138">
        <f t="shared" si="0"/>
        <v>51076575</v>
      </c>
      <c r="F15" s="138">
        <f t="shared" si="0"/>
        <v>49188775</v>
      </c>
      <c r="G15" s="138">
        <f t="shared" si="0"/>
        <v>46130520</v>
      </c>
      <c r="H15" s="138">
        <f t="shared" si="0"/>
        <v>41830976.98618</v>
      </c>
      <c r="I15" s="138">
        <f t="shared" si="0"/>
        <v>39151461</v>
      </c>
      <c r="J15" s="138">
        <f t="shared" si="0"/>
        <v>38131967</v>
      </c>
      <c r="K15" s="138">
        <f t="shared" si="0"/>
        <v>39310726</v>
      </c>
      <c r="L15" s="138">
        <f t="shared" si="0"/>
        <v>39035549</v>
      </c>
      <c r="M15" s="138">
        <f t="shared" si="0"/>
        <v>36161206</v>
      </c>
      <c r="N15" s="138">
        <f t="shared" si="0"/>
        <v>36039826</v>
      </c>
      <c r="O15" s="138">
        <f t="shared" si="0"/>
        <v>36243177.800319999</v>
      </c>
      <c r="P15" s="138">
        <f t="shared" si="0"/>
        <v>34895723</v>
      </c>
      <c r="Q15" s="138">
        <f t="shared" si="0"/>
        <v>33262401</v>
      </c>
      <c r="R15" s="138">
        <f t="shared" si="0"/>
        <v>32354815.946879998</v>
      </c>
      <c r="S15" s="138">
        <f t="shared" si="0"/>
        <v>30159597</v>
      </c>
      <c r="T15" s="138">
        <f t="shared" si="0"/>
        <v>28907471</v>
      </c>
      <c r="U15" s="138">
        <f t="shared" si="0"/>
        <v>25299941</v>
      </c>
      <c r="V15" s="138">
        <f t="shared" si="0"/>
        <v>24730082</v>
      </c>
      <c r="W15" s="138">
        <f t="shared" si="0"/>
        <v>25021021</v>
      </c>
      <c r="X15" s="138">
        <f t="shared" si="0"/>
        <v>23785024.989360001</v>
      </c>
      <c r="Y15" s="138">
        <f t="shared" si="0"/>
        <v>23550217.15433</v>
      </c>
      <c r="Z15" s="138">
        <f t="shared" si="0"/>
        <v>22535579.449760001</v>
      </c>
      <c r="AA15" s="138">
        <f t="shared" si="0"/>
        <v>21754408.894880001</v>
      </c>
      <c r="AB15" s="138">
        <f t="shared" si="0"/>
        <v>20574043.453030001</v>
      </c>
      <c r="AC15" s="138">
        <f t="shared" si="0"/>
        <v>19703934.047239996</v>
      </c>
      <c r="AD15" s="138">
        <f t="shared" si="0"/>
        <v>19397501.71102</v>
      </c>
      <c r="AE15" s="138">
        <f t="shared" si="0"/>
        <v>19101496.858389992</v>
      </c>
      <c r="AF15" s="138">
        <f t="shared" si="0"/>
        <v>18644689.75584</v>
      </c>
      <c r="AG15" s="138">
        <f t="shared" si="0"/>
        <v>18799067.336750001</v>
      </c>
      <c r="AH15" s="138">
        <f t="shared" si="0"/>
        <v>19490714.153619997</v>
      </c>
      <c r="AI15" s="138">
        <f t="shared" si="0"/>
        <v>20136324.771870002</v>
      </c>
    </row>
    <row r="16" spans="2:35" s="13" customFormat="1" ht="15" customHeight="1"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</row>
    <row r="17" spans="2:36" s="13" customFormat="1" ht="15" customHeight="1"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</row>
    <row r="18" spans="2:36" s="13" customFormat="1" ht="15" customHeight="1"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</row>
    <row r="19" spans="2:36" s="13" customFormat="1" ht="15" customHeight="1">
      <c r="B19" s="81" t="s">
        <v>145</v>
      </c>
      <c r="C19" s="138">
        <f t="shared" ref="C19:H19" si="1">SUM(C20,C23,C24)</f>
        <v>19072150.783979997</v>
      </c>
      <c r="D19" s="138">
        <f t="shared" si="1"/>
        <v>19174056</v>
      </c>
      <c r="E19" s="138">
        <f t="shared" si="1"/>
        <v>19974801</v>
      </c>
      <c r="F19" s="138">
        <f t="shared" si="1"/>
        <v>19806298</v>
      </c>
      <c r="G19" s="138">
        <f t="shared" si="1"/>
        <v>18901269</v>
      </c>
      <c r="H19" s="138">
        <f t="shared" si="1"/>
        <v>17213555.647859998</v>
      </c>
      <c r="I19" s="138">
        <f t="shared" ref="I19:AI19" si="2">SUM(I20,I23,I24)</f>
        <v>16238545</v>
      </c>
      <c r="J19" s="138">
        <f t="shared" si="2"/>
        <v>15878176</v>
      </c>
      <c r="K19" s="138">
        <f t="shared" si="2"/>
        <v>17653309</v>
      </c>
      <c r="L19" s="138">
        <f t="shared" si="2"/>
        <v>17922906</v>
      </c>
      <c r="M19" s="138">
        <f t="shared" si="2"/>
        <v>15597803</v>
      </c>
      <c r="N19" s="138">
        <f t="shared" si="2"/>
        <v>15855701</v>
      </c>
      <c r="O19" s="138">
        <f t="shared" si="2"/>
        <v>16250891</v>
      </c>
      <c r="P19" s="138">
        <f t="shared" si="2"/>
        <v>15516590</v>
      </c>
      <c r="Q19" s="138">
        <f t="shared" si="2"/>
        <v>15123413</v>
      </c>
      <c r="R19" s="138">
        <f t="shared" si="2"/>
        <v>15413836.33592</v>
      </c>
      <c r="S19" s="138">
        <f t="shared" si="2"/>
        <v>14768672</v>
      </c>
      <c r="T19" s="138">
        <f t="shared" si="2"/>
        <v>15127157</v>
      </c>
      <c r="U19" s="138">
        <f t="shared" si="2"/>
        <v>13273788</v>
      </c>
      <c r="V19" s="138">
        <f t="shared" si="2"/>
        <v>12927482</v>
      </c>
      <c r="W19" s="138">
        <f t="shared" si="2"/>
        <v>13275258</v>
      </c>
      <c r="X19" s="138">
        <f t="shared" si="2"/>
        <v>12506309.753219999</v>
      </c>
      <c r="Y19" s="138">
        <f t="shared" si="2"/>
        <v>12881915</v>
      </c>
      <c r="Z19" s="138">
        <f t="shared" si="2"/>
        <v>12284990</v>
      </c>
      <c r="AA19" s="138">
        <f t="shared" si="2"/>
        <v>11751322</v>
      </c>
      <c r="AB19" s="138">
        <f t="shared" si="2"/>
        <v>10824157.679819999</v>
      </c>
      <c r="AC19" s="138">
        <f t="shared" si="2"/>
        <v>10265143.311319999</v>
      </c>
      <c r="AD19" s="138">
        <f t="shared" si="2"/>
        <v>9911237.9250499997</v>
      </c>
      <c r="AE19" s="138">
        <f t="shared" si="2"/>
        <v>9499286.7703000009</v>
      </c>
      <c r="AF19" s="138">
        <f t="shared" si="2"/>
        <v>9009442.0159799997</v>
      </c>
      <c r="AG19" s="138">
        <f t="shared" si="2"/>
        <v>8930363.4410500005</v>
      </c>
      <c r="AH19" s="138">
        <f t="shared" si="2"/>
        <v>9220535.1769099999</v>
      </c>
      <c r="AI19" s="138">
        <f t="shared" si="2"/>
        <v>9617632.5982300006</v>
      </c>
      <c r="AJ19" s="14"/>
    </row>
    <row r="20" spans="2:36" s="13" customFormat="1" ht="15" customHeight="1">
      <c r="B20" s="83" t="s">
        <v>151</v>
      </c>
      <c r="C20" s="86">
        <f t="shared" ref="C20:I20" si="3">SUM(C21:C22)</f>
        <v>16035191.783979997</v>
      </c>
      <c r="D20" s="86">
        <f t="shared" si="3"/>
        <v>16275560</v>
      </c>
      <c r="E20" s="86">
        <f t="shared" si="3"/>
        <v>17010165</v>
      </c>
      <c r="F20" s="86">
        <f t="shared" si="3"/>
        <v>16191832</v>
      </c>
      <c r="G20" s="86">
        <f t="shared" si="3"/>
        <v>14542464</v>
      </c>
      <c r="H20" s="86">
        <f t="shared" si="3"/>
        <v>11921661</v>
      </c>
      <c r="I20" s="86">
        <f t="shared" si="3"/>
        <v>10457965</v>
      </c>
      <c r="J20" s="86">
        <f t="shared" ref="J20:AI20" si="4">SUM(J21:J22)</f>
        <v>9654016</v>
      </c>
      <c r="K20" s="86">
        <f t="shared" si="4"/>
        <v>10606258</v>
      </c>
      <c r="L20" s="86">
        <f t="shared" si="4"/>
        <v>10503532</v>
      </c>
      <c r="M20" s="86">
        <f t="shared" si="4"/>
        <v>9813625</v>
      </c>
      <c r="N20" s="86">
        <f t="shared" si="4"/>
        <v>9713880</v>
      </c>
      <c r="O20" s="86">
        <f t="shared" si="4"/>
        <v>9260607</v>
      </c>
      <c r="P20" s="86">
        <f t="shared" si="4"/>
        <v>9606486</v>
      </c>
      <c r="Q20" s="86">
        <f t="shared" si="4"/>
        <v>11530888</v>
      </c>
      <c r="R20" s="86">
        <f t="shared" si="4"/>
        <v>13297896</v>
      </c>
      <c r="S20" s="86">
        <f t="shared" si="4"/>
        <v>12704521</v>
      </c>
      <c r="T20" s="86">
        <f t="shared" si="4"/>
        <v>13095674</v>
      </c>
      <c r="U20" s="86">
        <f t="shared" si="4"/>
        <v>11204497</v>
      </c>
      <c r="V20" s="86">
        <f t="shared" si="4"/>
        <v>10981315</v>
      </c>
      <c r="W20" s="86">
        <f t="shared" si="4"/>
        <v>11379799</v>
      </c>
      <c r="X20" s="86">
        <f t="shared" si="4"/>
        <v>10684445</v>
      </c>
      <c r="Y20" s="86">
        <f t="shared" si="4"/>
        <v>11149733</v>
      </c>
      <c r="Z20" s="86">
        <f t="shared" si="4"/>
        <v>10627649</v>
      </c>
      <c r="AA20" s="86">
        <f t="shared" si="4"/>
        <v>10177688</v>
      </c>
      <c r="AB20" s="86">
        <f t="shared" si="4"/>
        <v>9328457</v>
      </c>
      <c r="AC20" s="86">
        <f t="shared" si="4"/>
        <v>8834303</v>
      </c>
      <c r="AD20" s="86">
        <f t="shared" si="4"/>
        <v>8519937</v>
      </c>
      <c r="AE20" s="86">
        <f t="shared" si="4"/>
        <v>8129641</v>
      </c>
      <c r="AF20" s="86">
        <f t="shared" si="4"/>
        <v>7686850</v>
      </c>
      <c r="AG20" s="86">
        <f t="shared" si="4"/>
        <v>7654315</v>
      </c>
      <c r="AH20" s="86">
        <f t="shared" si="4"/>
        <v>7989006</v>
      </c>
      <c r="AI20" s="86">
        <f t="shared" si="4"/>
        <v>8435180</v>
      </c>
    </row>
    <row r="21" spans="2:36" s="13" customFormat="1" ht="15" customHeight="1">
      <c r="B21" s="167" t="s">
        <v>151</v>
      </c>
      <c r="C21" s="86">
        <v>15891860.783979997</v>
      </c>
      <c r="D21" s="86">
        <f>15290458+828186</f>
        <v>16118644</v>
      </c>
      <c r="E21" s="86">
        <v>16840995</v>
      </c>
      <c r="F21" s="86">
        <v>16023243</v>
      </c>
      <c r="G21" s="86">
        <v>14395406</v>
      </c>
      <c r="H21" s="86">
        <v>11830963</v>
      </c>
      <c r="I21" s="86">
        <v>10457965</v>
      </c>
      <c r="J21" s="86">
        <v>9654016</v>
      </c>
      <c r="K21" s="86">
        <v>10606258</v>
      </c>
      <c r="L21" s="86">
        <v>10503532</v>
      </c>
      <c r="M21" s="86">
        <v>9813625</v>
      </c>
      <c r="N21" s="86">
        <v>9713880</v>
      </c>
      <c r="O21" s="86">
        <v>9260607</v>
      </c>
      <c r="P21" s="86">
        <v>9606486</v>
      </c>
      <c r="Q21" s="86">
        <v>11530888</v>
      </c>
      <c r="R21" s="86">
        <v>13297896</v>
      </c>
      <c r="S21" s="86">
        <v>12704521</v>
      </c>
      <c r="T21" s="86">
        <v>13095674</v>
      </c>
      <c r="U21" s="86">
        <v>11204497</v>
      </c>
      <c r="V21" s="86">
        <v>10981315</v>
      </c>
      <c r="W21" s="86">
        <v>11379799</v>
      </c>
      <c r="X21" s="86">
        <v>10684445</v>
      </c>
      <c r="Y21" s="86">
        <v>11149733</v>
      </c>
      <c r="Z21" s="86">
        <v>10627649</v>
      </c>
      <c r="AA21" s="86">
        <v>10177688</v>
      </c>
      <c r="AB21" s="86">
        <v>9328457</v>
      </c>
      <c r="AC21" s="86">
        <v>8834303</v>
      </c>
      <c r="AD21" s="86">
        <v>8519937</v>
      </c>
      <c r="AE21" s="86">
        <v>8129641</v>
      </c>
      <c r="AF21" s="86">
        <v>7686850</v>
      </c>
      <c r="AG21" s="86">
        <v>7654315</v>
      </c>
      <c r="AH21" s="86">
        <v>7989006</v>
      </c>
      <c r="AI21" s="86">
        <v>8435180</v>
      </c>
    </row>
    <row r="22" spans="2:36" s="13" customFormat="1" ht="15" customHeight="1">
      <c r="B22" s="167" t="s">
        <v>196</v>
      </c>
      <c r="C22" s="86">
        <v>143331</v>
      </c>
      <c r="D22" s="86">
        <v>156916</v>
      </c>
      <c r="E22" s="86">
        <v>169170</v>
      </c>
      <c r="F22" s="86">
        <f>168589</f>
        <v>168589</v>
      </c>
      <c r="G22" s="86">
        <f>147058</f>
        <v>147058</v>
      </c>
      <c r="H22" s="86">
        <v>90698</v>
      </c>
      <c r="I22" s="86">
        <v>0</v>
      </c>
      <c r="J22" s="86">
        <v>0</v>
      </c>
      <c r="K22" s="86">
        <v>0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0</v>
      </c>
      <c r="S22" s="86">
        <v>0</v>
      </c>
      <c r="T22" s="86">
        <v>0</v>
      </c>
      <c r="U22" s="86">
        <v>0</v>
      </c>
      <c r="V22" s="86">
        <v>0</v>
      </c>
      <c r="W22" s="86">
        <v>0</v>
      </c>
      <c r="X22" s="86">
        <v>0</v>
      </c>
      <c r="Y22" s="86">
        <v>0</v>
      </c>
      <c r="Z22" s="86">
        <v>0</v>
      </c>
      <c r="AA22" s="86">
        <v>0</v>
      </c>
      <c r="AB22" s="86">
        <v>0</v>
      </c>
      <c r="AC22" s="86">
        <v>0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</row>
    <row r="23" spans="2:36" s="13" customFormat="1" ht="15" customHeight="1">
      <c r="B23" s="83" t="s">
        <v>152</v>
      </c>
      <c r="C23" s="86">
        <v>1981872</v>
      </c>
      <c r="D23" s="86">
        <v>1843786</v>
      </c>
      <c r="E23" s="86">
        <v>2301696</v>
      </c>
      <c r="F23" s="86">
        <v>2954056</v>
      </c>
      <c r="G23" s="86">
        <v>3308331</v>
      </c>
      <c r="H23" s="86">
        <f>(3813.30461186+32.383956-2.91092)*1000</f>
        <v>3842777.6478600004</v>
      </c>
      <c r="I23" s="86">
        <v>4274741</v>
      </c>
      <c r="J23" s="86">
        <v>5291098</v>
      </c>
      <c r="K23" s="86">
        <v>5082686</v>
      </c>
      <c r="L23" s="86">
        <v>4475684</v>
      </c>
      <c r="M23" s="86">
        <v>3365003</v>
      </c>
      <c r="N23" s="86">
        <v>2284109</v>
      </c>
      <c r="O23" s="86">
        <v>2175259</v>
      </c>
      <c r="P23" s="86">
        <v>2172788</v>
      </c>
      <c r="Q23" s="86">
        <v>2119687</v>
      </c>
      <c r="R23" s="86">
        <v>2089320.3359200002</v>
      </c>
      <c r="S23" s="86">
        <v>2064151</v>
      </c>
      <c r="T23" s="86">
        <v>2031483</v>
      </c>
      <c r="U23" s="86">
        <v>2069291</v>
      </c>
      <c r="V23" s="86">
        <v>1946167</v>
      </c>
      <c r="W23" s="86">
        <v>1895459</v>
      </c>
      <c r="X23" s="86">
        <v>1821864.7532200001</v>
      </c>
      <c r="Y23" s="86">
        <v>1732182</v>
      </c>
      <c r="Z23" s="86">
        <v>1657341</v>
      </c>
      <c r="AA23" s="86">
        <v>1573634</v>
      </c>
      <c r="AB23" s="86">
        <v>1495700.67982</v>
      </c>
      <c r="AC23" s="86">
        <v>1430840.3113200001</v>
      </c>
      <c r="AD23" s="86">
        <v>1391300.92505</v>
      </c>
      <c r="AE23" s="86">
        <v>1369645.7703</v>
      </c>
      <c r="AF23" s="86">
        <v>1322592.0159799999</v>
      </c>
      <c r="AG23" s="86">
        <v>1276048.44105</v>
      </c>
      <c r="AH23" s="86">
        <v>1231529.1769099999</v>
      </c>
      <c r="AI23" s="86">
        <v>1182452.5982300001</v>
      </c>
    </row>
    <row r="24" spans="2:36" s="13" customFormat="1" ht="15" customHeight="1">
      <c r="B24" s="83" t="s">
        <v>153</v>
      </c>
      <c r="C24" s="86">
        <v>1055087</v>
      </c>
      <c r="D24" s="86">
        <v>1054710</v>
      </c>
      <c r="E24" s="86">
        <v>662940</v>
      </c>
      <c r="F24" s="86">
        <v>660410</v>
      </c>
      <c r="G24" s="86">
        <v>1050474</v>
      </c>
      <c r="H24" s="86">
        <v>1449117</v>
      </c>
      <c r="I24" s="86">
        <v>1505839</v>
      </c>
      <c r="J24" s="86">
        <v>933062</v>
      </c>
      <c r="K24" s="86">
        <v>1964365</v>
      </c>
      <c r="L24" s="86">
        <v>2943690</v>
      </c>
      <c r="M24" s="86">
        <v>2419175</v>
      </c>
      <c r="N24" s="86">
        <v>3857712</v>
      </c>
      <c r="O24" s="86">
        <v>4815025</v>
      </c>
      <c r="P24" s="86">
        <v>3737316</v>
      </c>
      <c r="Q24" s="86">
        <v>1472838</v>
      </c>
      <c r="R24" s="86">
        <v>26620</v>
      </c>
      <c r="S24" s="86">
        <v>0</v>
      </c>
      <c r="T24" s="86">
        <v>0</v>
      </c>
      <c r="U24" s="86">
        <v>0</v>
      </c>
      <c r="V24" s="86">
        <v>0</v>
      </c>
      <c r="W24" s="86">
        <v>0</v>
      </c>
      <c r="X24" s="86">
        <v>0</v>
      </c>
      <c r="Y24" s="86">
        <v>0</v>
      </c>
      <c r="Z24" s="86">
        <v>0</v>
      </c>
      <c r="AA24" s="86">
        <v>0</v>
      </c>
      <c r="AB24" s="86">
        <v>0</v>
      </c>
      <c r="AC24" s="86">
        <v>0</v>
      </c>
      <c r="AD24" s="86">
        <v>0</v>
      </c>
      <c r="AE24" s="86">
        <v>0</v>
      </c>
      <c r="AF24" s="86">
        <v>0</v>
      </c>
      <c r="AG24" s="86">
        <v>0</v>
      </c>
      <c r="AH24" s="86">
        <v>0</v>
      </c>
      <c r="AI24" s="86">
        <v>0</v>
      </c>
    </row>
    <row r="26" spans="2:36" ht="15" customHeight="1"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</row>
    <row r="27" spans="2:36" ht="15" customHeight="1">
      <c r="C27" s="86"/>
      <c r="D27" s="86"/>
      <c r="E27" s="86"/>
      <c r="F27" s="86"/>
      <c r="G27" s="86"/>
      <c r="H27" s="86"/>
    </row>
    <row r="28" spans="2:36" ht="15" customHeight="1">
      <c r="C28" s="86"/>
      <c r="D28" s="86"/>
      <c r="E28" s="86"/>
      <c r="F28" s="180"/>
      <c r="G28" s="86"/>
      <c r="H28" s="8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</row>
    <row r="29" spans="2:36" ht="15" customHeight="1"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</row>
    <row r="30" spans="2:36" ht="15" customHeight="1">
      <c r="C30" s="76"/>
      <c r="D30" s="76"/>
      <c r="E30" s="76"/>
      <c r="F30" s="76"/>
      <c r="G30" s="76"/>
      <c r="H30" s="76"/>
      <c r="I30" s="76"/>
      <c r="J30" s="76"/>
      <c r="K30" s="76"/>
      <c r="L30" s="76"/>
    </row>
    <row r="31" spans="2:36" ht="15" customHeight="1">
      <c r="C31" s="76"/>
      <c r="D31" s="76"/>
      <c r="E31" s="76"/>
      <c r="F31" s="179"/>
      <c r="G31" s="76"/>
      <c r="H31" s="76"/>
      <c r="I31" s="76"/>
    </row>
    <row r="32" spans="2:36" ht="15" customHeight="1">
      <c r="C32" s="76"/>
      <c r="D32" s="76"/>
      <c r="E32" s="76"/>
      <c r="F32" s="179"/>
      <c r="G32" s="76"/>
      <c r="H32" s="76"/>
      <c r="I32" s="76"/>
      <c r="J32" s="76"/>
      <c r="K32" s="76"/>
      <c r="L32" s="76"/>
      <c r="M32" s="76"/>
    </row>
    <row r="33" spans="3:10" ht="15" customHeight="1">
      <c r="C33" s="76"/>
      <c r="D33" s="76"/>
    </row>
    <row r="34" spans="3:10" ht="15" customHeight="1">
      <c r="C34" s="76"/>
      <c r="D34" s="76"/>
      <c r="E34" s="76"/>
      <c r="F34" s="179"/>
      <c r="G34" s="76"/>
      <c r="H34" s="76"/>
    </row>
    <row r="35" spans="3:10" ht="15" customHeight="1">
      <c r="C35" s="76"/>
      <c r="D35" s="76"/>
      <c r="E35" s="76"/>
    </row>
    <row r="36" spans="3:10" ht="15" customHeight="1">
      <c r="C36" s="76"/>
      <c r="D36" s="76"/>
      <c r="F36" s="179"/>
    </row>
    <row r="37" spans="3:10" ht="15" customHeight="1">
      <c r="C37" s="76"/>
      <c r="D37" s="76"/>
      <c r="E37" s="76"/>
      <c r="F37" s="76"/>
      <c r="G37" s="76"/>
      <c r="H37" s="76"/>
      <c r="I37" s="76"/>
    </row>
    <row r="38" spans="3:10" ht="15" customHeight="1">
      <c r="C38" s="76"/>
      <c r="D38" s="76"/>
      <c r="E38" s="76"/>
      <c r="F38" s="76"/>
      <c r="G38" s="76"/>
      <c r="H38" s="76"/>
      <c r="I38" s="76"/>
      <c r="J38" s="76"/>
    </row>
  </sheetData>
  <customSheetViews>
    <customSheetView guid="{27A090AF-C8A8-4D26-AB93-5BEE644A94EB}" showPageBreaks="1" showGridLines="0" printArea="1">
      <pane xSplit="2" topLeftCell="C1" activePane="topRight" state="frozen"/>
      <selection pane="topRight" activeCell="C20" sqref="C20"/>
      <pageMargins left="0" right="0" top="0" bottom="0" header="0" footer="0"/>
      <printOptions horizontalCentered="1"/>
      <pageSetup paperSize="9" scale="66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 topLeftCell="A4">
      <pane xSplit="2" topLeftCell="C1" activePane="topRight" state="frozen"/>
      <selection pane="topRight" activeCell="C14" sqref="C14"/>
      <pageMargins left="0" right="0" top="0" bottom="0" header="0" footer="0"/>
      <printOptions horizontalCentered="1"/>
      <pageSetup paperSize="9" scale="66" orientation="landscape" horizontalDpi="1200" verticalDpi="1200" r:id="rId2"/>
      <headerFooter alignWithMargins="0"/>
    </customSheetView>
    <customSheetView guid="{D2D3B71A-CAE4-45D7-B72C-7FFA3DDD9695}" showGridLines="0" showRowCol="0">
      <selection activeCell="D23" sqref="D23:T23"/>
      <pageMargins left="0" right="0" top="0" bottom="0" header="0" footer="0"/>
      <printOptions horizontalCentered="1"/>
      <pageSetup paperSize="9" scale="47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pageMargins left="0" right="0" top="0" bottom="0" header="0" footer="0"/>
      <printOptions horizontalCentered="1"/>
      <pageSetup paperSize="9" scale="47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37" sqref="J37"/>
      <pageMargins left="0" right="0" top="0" bottom="0" header="0" footer="0"/>
      <printOptions horizontalCentered="1"/>
      <pageSetup paperSize="9" scale="66" orientation="landscape" horizontalDpi="1200" verticalDpi="1200" r:id="rId5"/>
      <headerFooter alignWithMargins="0"/>
    </customSheetView>
    <customSheetView guid="{7A89D22F-AB54-4C2F-B02B-C1526C3F1F4F}" showPageBreaks="1" showGridLines="0" printArea="1" topLeftCell="A5">
      <pane xSplit="2" topLeftCell="C1" activePane="topRight" state="frozen"/>
      <selection pane="topRight" activeCell="D20" sqref="D20"/>
      <pageMargins left="0" right="0" top="0" bottom="0" header="0" footer="0"/>
      <printOptions horizontalCentered="1"/>
      <pageSetup paperSize="9" scale="66" orientation="landscape" horizontalDpi="1200" verticalDpi="1200" r:id="rId6"/>
      <headerFooter alignWithMargins="0"/>
    </customSheetView>
    <customSheetView guid="{7C681B0D-C951-4E1E-9555-07B492581EEC}" showGridLines="0">
      <pane xSplit="2" topLeftCell="C1" activePane="topRight" state="frozen"/>
      <selection pane="topRight" activeCell="C20" sqref="C20"/>
      <pageMargins left="0" right="0" top="0" bottom="0" header="0" footer="0"/>
      <printOptions horizontalCentered="1"/>
      <pageSetup paperSize="9" scale="66" orientation="landscape" horizontalDpi="1200" verticalDpi="1200" r:id="rId7"/>
      <headerFooter alignWithMargins="0"/>
    </customSheetView>
  </customSheetViews>
  <mergeCells count="9">
    <mergeCell ref="B6:B7"/>
    <mergeCell ref="AF6:AI6"/>
    <mergeCell ref="AB6:AE6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66" orientation="landscape" horizontalDpi="1200" verticalDpi="1200" r:id="rId8"/>
  <headerFooter alignWithMargins="0"/>
  <ignoredErrors>
    <ignoredError sqref="I20:AI20 C20:E20" formulaRange="1"/>
  </ignoredErrors>
  <drawing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AJ28"/>
  <sheetViews>
    <sheetView showGridLines="0" showRowColHeaders="0" zoomScale="90" zoomScaleNormal="90" workbookViewId="0">
      <pane xSplit="2" topLeftCell="C1" activePane="topRight" state="frozen"/>
      <selection pane="topRight" activeCell="C11" sqref="C11"/>
    </sheetView>
  </sheetViews>
  <sheetFormatPr defaultColWidth="10.26953125" defaultRowHeight="15" customHeight="1"/>
  <cols>
    <col min="1" max="1" width="2.7265625" style="9" customWidth="1"/>
    <col min="2" max="2" width="57.81640625" style="9" customWidth="1"/>
    <col min="3" max="35" width="15.453125" style="9" customWidth="1"/>
    <col min="36" max="36" width="0.81640625" style="9" customWidth="1"/>
    <col min="37" max="16384" width="10.26953125" style="9"/>
  </cols>
  <sheetData>
    <row r="2" spans="2:36" ht="15" customHeight="1">
      <c r="B2" s="8"/>
      <c r="L2" s="38"/>
      <c r="AB2" s="8"/>
      <c r="AC2" s="8"/>
      <c r="AD2" s="8"/>
      <c r="AE2" s="8"/>
      <c r="AF2" s="8"/>
      <c r="AG2" s="8"/>
      <c r="AH2" s="8"/>
      <c r="AI2" s="8"/>
    </row>
    <row r="3" spans="2:36" ht="15" customHeight="1">
      <c r="B3" s="10"/>
      <c r="Z3" s="32"/>
      <c r="AB3" s="10"/>
      <c r="AC3" s="10"/>
      <c r="AD3" s="10"/>
      <c r="AE3" s="10"/>
      <c r="AF3" s="10"/>
      <c r="AG3" s="10"/>
      <c r="AH3" s="10"/>
      <c r="AI3" s="10"/>
    </row>
    <row r="4" spans="2:36" ht="15" customHeight="1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45"/>
      <c r="AA4" s="10"/>
      <c r="AB4" s="10"/>
      <c r="AC4" s="10"/>
      <c r="AD4" s="10"/>
      <c r="AE4" s="10"/>
      <c r="AF4" s="10"/>
      <c r="AG4" s="10"/>
      <c r="AH4" s="10"/>
      <c r="AI4" s="10"/>
    </row>
    <row r="5" spans="2:36" ht="15" customHeight="1">
      <c r="B5" s="10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</row>
    <row r="6" spans="2:36" ht="15" customHeight="1">
      <c r="B6" s="196" t="s">
        <v>137</v>
      </c>
      <c r="C6" s="175">
        <v>2025</v>
      </c>
      <c r="D6" s="206">
        <v>2024</v>
      </c>
      <c r="E6" s="206"/>
      <c r="F6" s="206"/>
      <c r="G6" s="206"/>
      <c r="H6" s="206">
        <v>2023</v>
      </c>
      <c r="I6" s="206"/>
      <c r="J6" s="206"/>
      <c r="K6" s="206"/>
      <c r="L6" s="206">
        <v>2022</v>
      </c>
      <c r="M6" s="206"/>
      <c r="N6" s="206"/>
      <c r="O6" s="206"/>
      <c r="P6" s="206">
        <v>2021</v>
      </c>
      <c r="Q6" s="206"/>
      <c r="R6" s="206"/>
      <c r="S6" s="206"/>
      <c r="T6" s="198">
        <v>2020</v>
      </c>
      <c r="U6" s="198"/>
      <c r="V6" s="198"/>
      <c r="W6" s="199"/>
      <c r="X6" s="198">
        <v>2019</v>
      </c>
      <c r="Y6" s="198"/>
      <c r="Z6" s="198"/>
      <c r="AA6" s="199"/>
      <c r="AB6" s="198">
        <v>2018</v>
      </c>
      <c r="AC6" s="198"/>
      <c r="AD6" s="198"/>
      <c r="AE6" s="199"/>
      <c r="AF6" s="198">
        <v>2017</v>
      </c>
      <c r="AG6" s="198"/>
      <c r="AH6" s="198"/>
      <c r="AI6" s="199"/>
    </row>
    <row r="7" spans="2:36" s="11" customFormat="1" ht="15" customHeight="1">
      <c r="B7" s="197"/>
      <c r="C7" s="91" t="s">
        <v>81</v>
      </c>
      <c r="D7" s="91" t="s">
        <v>82</v>
      </c>
      <c r="E7" s="91" t="s">
        <v>83</v>
      </c>
      <c r="F7" s="91" t="s">
        <v>84</v>
      </c>
      <c r="G7" s="91" t="s">
        <v>81</v>
      </c>
      <c r="H7" s="91" t="s">
        <v>82</v>
      </c>
      <c r="I7" s="91" t="s">
        <v>83</v>
      </c>
      <c r="J7" s="91" t="s">
        <v>84</v>
      </c>
      <c r="K7" s="91" t="s">
        <v>81</v>
      </c>
      <c r="L7" s="91" t="s">
        <v>82</v>
      </c>
      <c r="M7" s="91" t="s">
        <v>83</v>
      </c>
      <c r="N7" s="91" t="s">
        <v>84</v>
      </c>
      <c r="O7" s="91" t="s">
        <v>81</v>
      </c>
      <c r="P7" s="91" t="s">
        <v>82</v>
      </c>
      <c r="Q7" s="91" t="s">
        <v>83</v>
      </c>
      <c r="R7" s="91" t="s">
        <v>84</v>
      </c>
      <c r="S7" s="91" t="s">
        <v>81</v>
      </c>
      <c r="T7" s="91" t="s">
        <v>82</v>
      </c>
      <c r="U7" s="91" t="s">
        <v>83</v>
      </c>
      <c r="V7" s="91" t="s">
        <v>84</v>
      </c>
      <c r="W7" s="91" t="s">
        <v>81</v>
      </c>
      <c r="X7" s="91" t="s">
        <v>82</v>
      </c>
      <c r="Y7" s="91" t="s">
        <v>83</v>
      </c>
      <c r="Z7" s="91" t="s">
        <v>84</v>
      </c>
      <c r="AA7" s="91" t="s">
        <v>81</v>
      </c>
      <c r="AB7" s="91" t="s">
        <v>82</v>
      </c>
      <c r="AC7" s="91" t="s">
        <v>83</v>
      </c>
      <c r="AD7" s="91" t="s">
        <v>84</v>
      </c>
      <c r="AE7" s="91" t="s">
        <v>81</v>
      </c>
      <c r="AF7" s="91" t="s">
        <v>82</v>
      </c>
      <c r="AG7" s="91" t="s">
        <v>83</v>
      </c>
      <c r="AH7" s="91" t="s">
        <v>84</v>
      </c>
      <c r="AI7" s="91" t="s">
        <v>81</v>
      </c>
    </row>
    <row r="8" spans="2:36" ht="15" customHeight="1">
      <c r="AD8" s="43"/>
      <c r="AE8" s="43"/>
      <c r="AF8" s="43"/>
      <c r="AG8" s="44"/>
      <c r="AH8" s="44"/>
      <c r="AI8" s="44"/>
    </row>
    <row r="9" spans="2:36" ht="15" customHeight="1">
      <c r="B9" s="83" t="s">
        <v>138</v>
      </c>
      <c r="C9" s="96">
        <v>30983.408739999992</v>
      </c>
      <c r="D9" s="96">
        <v>24925</v>
      </c>
      <c r="E9" s="96">
        <v>104424</v>
      </c>
      <c r="F9" s="96">
        <v>142241</v>
      </c>
      <c r="G9" s="96">
        <v>79334</v>
      </c>
      <c r="H9" s="96">
        <v>83426</v>
      </c>
      <c r="I9" s="96">
        <v>66896</v>
      </c>
      <c r="J9" s="96">
        <v>66117</v>
      </c>
      <c r="K9" s="96">
        <v>41068</v>
      </c>
      <c r="L9" s="96">
        <f>154185+12093</f>
        <v>166278</v>
      </c>
      <c r="M9" s="96">
        <f>63864+372</f>
        <v>64236</v>
      </c>
      <c r="N9" s="96">
        <v>61725</v>
      </c>
      <c r="O9" s="96">
        <v>12854</v>
      </c>
      <c r="P9" s="96">
        <v>57966</v>
      </c>
      <c r="Q9" s="96">
        <v>51981</v>
      </c>
      <c r="R9" s="96">
        <v>50472</v>
      </c>
      <c r="S9" s="96">
        <v>31089</v>
      </c>
      <c r="T9" s="96">
        <v>33068</v>
      </c>
      <c r="U9" s="96">
        <v>36298</v>
      </c>
      <c r="V9" s="96">
        <v>27629</v>
      </c>
      <c r="W9" s="96">
        <v>32330</v>
      </c>
      <c r="X9" s="109">
        <v>52773</v>
      </c>
      <c r="Y9" s="109">
        <v>59218</v>
      </c>
      <c r="Z9" s="109">
        <v>72508</v>
      </c>
      <c r="AA9" s="109">
        <v>65820</v>
      </c>
      <c r="AB9" s="109">
        <v>66446</v>
      </c>
      <c r="AC9" s="109">
        <v>64873</v>
      </c>
      <c r="AD9" s="109">
        <v>43862</v>
      </c>
      <c r="AE9" s="109">
        <v>32647</v>
      </c>
      <c r="AF9" s="109">
        <v>33957</v>
      </c>
      <c r="AG9" s="109">
        <v>37863</v>
      </c>
      <c r="AH9" s="109">
        <v>43595</v>
      </c>
      <c r="AI9" s="109">
        <v>21858</v>
      </c>
    </row>
    <row r="10" spans="2:36" ht="15" customHeight="1">
      <c r="B10" s="83" t="s">
        <v>139</v>
      </c>
      <c r="C10" s="96">
        <v>106791</v>
      </c>
      <c r="D10" s="96">
        <v>2173</v>
      </c>
      <c r="E10" s="96">
        <v>-815</v>
      </c>
      <c r="F10" s="96">
        <v>2813</v>
      </c>
      <c r="G10" s="96">
        <v>10731</v>
      </c>
      <c r="H10" s="96">
        <v>6247</v>
      </c>
      <c r="I10" s="96">
        <v>13942</v>
      </c>
      <c r="J10" s="96">
        <v>14212</v>
      </c>
      <c r="K10" s="96">
        <v>12981</v>
      </c>
      <c r="L10" s="96">
        <v>37749</v>
      </c>
      <c r="M10" s="96">
        <v>19925</v>
      </c>
      <c r="N10" s="96">
        <v>12397</v>
      </c>
      <c r="O10" s="96">
        <v>9371</v>
      </c>
      <c r="P10" s="96">
        <v>6549</v>
      </c>
      <c r="Q10" s="96">
        <v>7064</v>
      </c>
      <c r="R10" s="96">
        <v>7115</v>
      </c>
      <c r="S10" s="96">
        <v>8534</v>
      </c>
      <c r="T10" s="96">
        <v>9324</v>
      </c>
      <c r="U10" s="96">
        <v>3075</v>
      </c>
      <c r="V10" s="96">
        <v>3566</v>
      </c>
      <c r="W10" s="96">
        <v>8242</v>
      </c>
      <c r="X10" s="109">
        <v>7677</v>
      </c>
      <c r="Y10" s="109">
        <v>15525</v>
      </c>
      <c r="Z10" s="109">
        <v>9436</v>
      </c>
      <c r="AA10" s="109">
        <v>6841</v>
      </c>
      <c r="AB10" s="109">
        <v>24891</v>
      </c>
      <c r="AC10" s="109">
        <v>8642</v>
      </c>
      <c r="AD10" s="109">
        <v>108</v>
      </c>
      <c r="AE10" s="109">
        <v>-1180</v>
      </c>
      <c r="AF10" s="109">
        <v>45802</v>
      </c>
      <c r="AG10" s="109">
        <v>-5034</v>
      </c>
      <c r="AH10" s="109">
        <v>-11194</v>
      </c>
      <c r="AI10" s="109">
        <v>-11778.767199999998</v>
      </c>
    </row>
    <row r="11" spans="2:36" s="13" customFormat="1" ht="15" customHeight="1">
      <c r="B11" s="83" t="s">
        <v>140</v>
      </c>
      <c r="C11" s="96">
        <v>-111924</v>
      </c>
      <c r="D11" s="96">
        <v>-128074</v>
      </c>
      <c r="E11" s="96">
        <v>-112046</v>
      </c>
      <c r="F11" s="96">
        <v>-119390</v>
      </c>
      <c r="G11" s="96">
        <v>-115188</v>
      </c>
      <c r="H11" s="96">
        <v>-144678</v>
      </c>
      <c r="I11" s="96">
        <v>-141554</v>
      </c>
      <c r="J11" s="96">
        <v>-102938</v>
      </c>
      <c r="K11" s="96">
        <v>-95616</v>
      </c>
      <c r="L11" s="96">
        <v>-67025</v>
      </c>
      <c r="M11" s="96">
        <v>-74175</v>
      </c>
      <c r="N11" s="96">
        <v>-46277</v>
      </c>
      <c r="O11" s="96">
        <v>-52508</v>
      </c>
      <c r="P11" s="96">
        <v>-33617</v>
      </c>
      <c r="Q11" s="96">
        <v>-26554</v>
      </c>
      <c r="R11" s="96">
        <v>-33007</v>
      </c>
      <c r="S11" s="94">
        <v>-22965</v>
      </c>
      <c r="T11" s="96">
        <v>-38846</v>
      </c>
      <c r="U11" s="96">
        <v>-25924</v>
      </c>
      <c r="V11" s="96">
        <v>-24258</v>
      </c>
      <c r="W11" s="96">
        <v>-24108</v>
      </c>
      <c r="X11" s="109">
        <v>-60219</v>
      </c>
      <c r="Y11" s="109">
        <v>-22280</v>
      </c>
      <c r="Z11" s="109">
        <v>-12636</v>
      </c>
      <c r="AA11" s="109">
        <v>-7372</v>
      </c>
      <c r="AB11" s="109">
        <v>-15299.67527</v>
      </c>
      <c r="AC11" s="109">
        <v>-11587.32473</v>
      </c>
      <c r="AD11" s="109">
        <v>-9173</v>
      </c>
      <c r="AE11" s="109">
        <v>-8306</v>
      </c>
      <c r="AF11" s="109">
        <v>-2979</v>
      </c>
      <c r="AG11" s="109">
        <v>-6260</v>
      </c>
      <c r="AH11" s="109">
        <v>-4252</v>
      </c>
      <c r="AI11" s="109">
        <v>-13325.513559999999</v>
      </c>
    </row>
    <row r="12" spans="2:36" s="13" customFormat="1" ht="15" customHeight="1">
      <c r="B12" s="83" t="s">
        <v>141</v>
      </c>
      <c r="C12" s="96">
        <v>-38043</v>
      </c>
      <c r="D12" s="96">
        <v>-13342</v>
      </c>
      <c r="E12" s="96">
        <v>-38184</v>
      </c>
      <c r="F12" s="96">
        <v>-37253</v>
      </c>
      <c r="G12" s="96">
        <v>-30788</v>
      </c>
      <c r="H12" s="96">
        <v>-38725</v>
      </c>
      <c r="I12" s="96">
        <v>-37864</v>
      </c>
      <c r="J12" s="96">
        <v>-30568</v>
      </c>
      <c r="K12" s="96">
        <v>-33018</v>
      </c>
      <c r="L12" s="96">
        <v>-19306</v>
      </c>
      <c r="M12" s="96">
        <v>-49333</v>
      </c>
      <c r="N12" s="96">
        <v>-46411</v>
      </c>
      <c r="O12" s="96">
        <v>-25615</v>
      </c>
      <c r="P12" s="96">
        <v>-19305</v>
      </c>
      <c r="Q12" s="96">
        <v>-17129</v>
      </c>
      <c r="R12" s="96">
        <v>-17922</v>
      </c>
      <c r="S12" s="96">
        <v>-15212</v>
      </c>
      <c r="T12" s="96">
        <v>-12720</v>
      </c>
      <c r="U12" s="96">
        <v>-15433</v>
      </c>
      <c r="V12" s="96">
        <v>-11046</v>
      </c>
      <c r="W12" s="96">
        <v>-11104</v>
      </c>
      <c r="X12" s="109">
        <v>-13495</v>
      </c>
      <c r="Y12" s="109">
        <v>-16815</v>
      </c>
      <c r="Z12" s="109">
        <v>-14387.650799999996</v>
      </c>
      <c r="AA12" s="109">
        <v>-11941</v>
      </c>
      <c r="AB12" s="109">
        <v>-17727</v>
      </c>
      <c r="AC12" s="109">
        <v>-13313</v>
      </c>
      <c r="AD12" s="109">
        <v>-13195</v>
      </c>
      <c r="AE12" s="109">
        <v>-9959</v>
      </c>
      <c r="AF12" s="109">
        <v>-13820</v>
      </c>
      <c r="AG12" s="109">
        <v>-14795</v>
      </c>
      <c r="AH12" s="109">
        <v>-15948</v>
      </c>
      <c r="AI12" s="109">
        <v>-13921</v>
      </c>
    </row>
    <row r="13" spans="2:36" ht="15" customHeight="1">
      <c r="B13" s="83" t="s">
        <v>142</v>
      </c>
      <c r="C13" s="96">
        <v>-15899</v>
      </c>
      <c r="D13" s="96">
        <v>-16490</v>
      </c>
      <c r="E13" s="96">
        <v>-15250</v>
      </c>
      <c r="F13" s="96">
        <v>-15546</v>
      </c>
      <c r="G13" s="96">
        <v>-16423</v>
      </c>
      <c r="H13" s="96">
        <v>-14279</v>
      </c>
      <c r="I13" s="96">
        <v>-11604</v>
      </c>
      <c r="J13" s="96">
        <v>-10512</v>
      </c>
      <c r="K13" s="96">
        <v>-9879</v>
      </c>
      <c r="L13" s="96">
        <v>-8679</v>
      </c>
      <c r="M13" s="96">
        <v>-7930</v>
      </c>
      <c r="N13" s="96">
        <v>-6669</v>
      </c>
      <c r="O13" s="96">
        <v>-6887</v>
      </c>
      <c r="P13" s="96">
        <v>-7049</v>
      </c>
      <c r="Q13" s="96">
        <v>-7588</v>
      </c>
      <c r="R13" s="96">
        <v>-9961</v>
      </c>
      <c r="S13" s="96">
        <v>-11240</v>
      </c>
      <c r="T13" s="96">
        <v>-11790</v>
      </c>
      <c r="U13" s="96">
        <v>-8816</v>
      </c>
      <c r="V13" s="96">
        <v>-5122</v>
      </c>
      <c r="W13" s="96">
        <v>-7496</v>
      </c>
      <c r="X13" s="104">
        <v>-7568</v>
      </c>
      <c r="Y13" s="104">
        <v>-6620.3482100000001</v>
      </c>
      <c r="Z13" s="104">
        <v>-5855.87583</v>
      </c>
      <c r="AA13" s="104">
        <v>-5880</v>
      </c>
      <c r="AB13" s="109">
        <v>-5525</v>
      </c>
      <c r="AC13" s="109">
        <v>-5069</v>
      </c>
      <c r="AD13" s="109">
        <v>-4389</v>
      </c>
      <c r="AE13" s="109">
        <v>-4556</v>
      </c>
      <c r="AF13" s="109">
        <v>-3938</v>
      </c>
      <c r="AG13" s="109">
        <v>-3907</v>
      </c>
      <c r="AH13" s="109">
        <v>-4227</v>
      </c>
      <c r="AI13" s="109">
        <v>-6643</v>
      </c>
    </row>
    <row r="14" spans="2:36">
      <c r="B14" s="83" t="s">
        <v>143</v>
      </c>
      <c r="C14" s="96">
        <v>-28604</v>
      </c>
      <c r="D14" s="96">
        <v>-28604</v>
      </c>
      <c r="E14" s="96">
        <v>-15281</v>
      </c>
      <c r="F14" s="96">
        <v>-30085</v>
      </c>
      <c r="G14" s="96">
        <v>-30085</v>
      </c>
      <c r="H14" s="96">
        <v>-30085</v>
      </c>
      <c r="I14" s="96">
        <v>-30085</v>
      </c>
      <c r="J14" s="96">
        <v>-30085</v>
      </c>
      <c r="K14" s="96">
        <v>-30708</v>
      </c>
      <c r="L14" s="96">
        <v>-29929</v>
      </c>
      <c r="M14" s="96">
        <v>-32017</v>
      </c>
      <c r="N14" s="96">
        <v>-36191</v>
      </c>
      <c r="O14" s="96">
        <v>-7242</v>
      </c>
      <c r="P14" s="96">
        <v>-6263</v>
      </c>
      <c r="Q14" s="96">
        <v>-6263</v>
      </c>
      <c r="R14" s="96">
        <v>-6263</v>
      </c>
      <c r="S14" s="96">
        <v>-6263</v>
      </c>
      <c r="T14" s="96">
        <v>-6263</v>
      </c>
      <c r="U14" s="96">
        <v>-6263</v>
      </c>
      <c r="V14" s="96">
        <v>-6263</v>
      </c>
      <c r="W14" s="96">
        <v>-6263</v>
      </c>
      <c r="X14" s="109">
        <v>-6263</v>
      </c>
      <c r="Y14" s="109">
        <v>-6263.4226600000002</v>
      </c>
      <c r="Z14" s="109">
        <v>-6262.5773399999998</v>
      </c>
      <c r="AA14" s="109">
        <v>-6263</v>
      </c>
      <c r="AB14" s="109">
        <v>-6263</v>
      </c>
      <c r="AC14" s="109">
        <v>-6263</v>
      </c>
      <c r="AD14" s="109">
        <v>-6263</v>
      </c>
      <c r="AE14" s="109">
        <v>-6263</v>
      </c>
      <c r="AF14" s="109">
        <v>-6263</v>
      </c>
      <c r="AG14" s="109">
        <v>-6263</v>
      </c>
      <c r="AH14" s="109">
        <v>-6263</v>
      </c>
      <c r="AI14" s="109">
        <v>-6263</v>
      </c>
    </row>
    <row r="15" spans="2:36" ht="15" customHeight="1">
      <c r="B15" s="83" t="s">
        <v>128</v>
      </c>
      <c r="C15" s="96">
        <v>-61021</v>
      </c>
      <c r="D15" s="96">
        <v>-62798</v>
      </c>
      <c r="E15" s="96">
        <v>-42464</v>
      </c>
      <c r="F15" s="96">
        <v>-7253</v>
      </c>
      <c r="G15" s="96">
        <v>-31729</v>
      </c>
      <c r="H15" s="96">
        <v>-41339</v>
      </c>
      <c r="I15" s="96">
        <v>-26337</v>
      </c>
      <c r="J15" s="96">
        <v>-34270</v>
      </c>
      <c r="K15" s="96">
        <v>-44221</v>
      </c>
      <c r="L15" s="96">
        <f>-19493+2</f>
        <v>-19491</v>
      </c>
      <c r="M15" s="96">
        <f>-9844-5</f>
        <v>-9849</v>
      </c>
      <c r="N15" s="96">
        <f>-5094+5</f>
        <v>-5089</v>
      </c>
      <c r="O15" s="96">
        <v>-3847</v>
      </c>
      <c r="P15" s="96">
        <v>-5522</v>
      </c>
      <c r="Q15" s="96">
        <v>-1990</v>
      </c>
      <c r="R15" s="96">
        <v>-17241</v>
      </c>
      <c r="S15" s="96">
        <v>2798</v>
      </c>
      <c r="T15" s="96">
        <v>-3763</v>
      </c>
      <c r="U15" s="96">
        <v>-9855</v>
      </c>
      <c r="V15" s="96">
        <v>-1951</v>
      </c>
      <c r="W15" s="96">
        <v>-1012</v>
      </c>
      <c r="X15" s="104">
        <v>-10134</v>
      </c>
      <c r="Y15" s="104">
        <v>6761</v>
      </c>
      <c r="Z15" s="107">
        <v>-4749</v>
      </c>
      <c r="AA15" s="107">
        <v>1447</v>
      </c>
      <c r="AB15" s="108">
        <v>21535.425370000012</v>
      </c>
      <c r="AC15" s="108">
        <v>-2569.5127900000002</v>
      </c>
      <c r="AD15" s="108">
        <v>-3095.3887999999997</v>
      </c>
      <c r="AE15" s="108">
        <v>-8237.8381599999993</v>
      </c>
      <c r="AF15" s="108">
        <v>-6396</v>
      </c>
      <c r="AG15" s="108">
        <v>-20920.350009999998</v>
      </c>
      <c r="AH15" s="108">
        <v>17071.097889999997</v>
      </c>
      <c r="AI15" s="108">
        <v>-17876.617099999999</v>
      </c>
      <c r="AJ15" s="32">
        <v>0</v>
      </c>
    </row>
    <row r="16" spans="2:36" s="13" customFormat="1" ht="15" customHeight="1">
      <c r="B16" s="98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8"/>
      <c r="T16" s="98"/>
      <c r="U16" s="98"/>
      <c r="V16" s="98"/>
      <c r="W16" s="98"/>
      <c r="X16" s="98"/>
      <c r="Y16" s="98"/>
      <c r="Z16" s="98"/>
      <c r="AA16" s="98"/>
      <c r="AB16" s="98"/>
      <c r="AC16" s="98"/>
      <c r="AD16" s="98"/>
      <c r="AE16" s="111"/>
      <c r="AF16" s="111"/>
      <c r="AG16" s="111"/>
      <c r="AH16" s="98"/>
      <c r="AI16" s="112"/>
    </row>
    <row r="17" spans="2:36" s="15" customFormat="1" ht="15" customHeight="1">
      <c r="B17" s="81" t="s">
        <v>129</v>
      </c>
      <c r="C17" s="113">
        <f t="shared" ref="C17:S17" si="0">SUM(C9:C15)</f>
        <v>-117716.59126000002</v>
      </c>
      <c r="D17" s="113">
        <f t="shared" si="0"/>
        <v>-222210</v>
      </c>
      <c r="E17" s="113">
        <f t="shared" si="0"/>
        <v>-119616</v>
      </c>
      <c r="F17" s="113">
        <f t="shared" si="0"/>
        <v>-64473</v>
      </c>
      <c r="G17" s="113">
        <f t="shared" si="0"/>
        <v>-134148</v>
      </c>
      <c r="H17" s="113">
        <f t="shared" si="0"/>
        <v>-179433</v>
      </c>
      <c r="I17" s="113">
        <f t="shared" si="0"/>
        <v>-166606</v>
      </c>
      <c r="J17" s="113">
        <f t="shared" si="0"/>
        <v>-128044</v>
      </c>
      <c r="K17" s="113">
        <f t="shared" si="0"/>
        <v>-159393</v>
      </c>
      <c r="L17" s="113">
        <f t="shared" si="0"/>
        <v>59597</v>
      </c>
      <c r="M17" s="113">
        <f t="shared" si="0"/>
        <v>-89143</v>
      </c>
      <c r="N17" s="113">
        <f t="shared" si="0"/>
        <v>-66515</v>
      </c>
      <c r="O17" s="113">
        <f t="shared" si="0"/>
        <v>-73874</v>
      </c>
      <c r="P17" s="113">
        <f t="shared" si="0"/>
        <v>-7241</v>
      </c>
      <c r="Q17" s="113">
        <f t="shared" si="0"/>
        <v>-479</v>
      </c>
      <c r="R17" s="113">
        <f t="shared" si="0"/>
        <v>-26807</v>
      </c>
      <c r="S17" s="113">
        <f t="shared" si="0"/>
        <v>-13259</v>
      </c>
      <c r="T17" s="113">
        <v>-30990</v>
      </c>
      <c r="U17" s="113">
        <v>-26918</v>
      </c>
      <c r="V17" s="113">
        <v>-17445</v>
      </c>
      <c r="W17" s="113">
        <v>-9411</v>
      </c>
      <c r="X17" s="113">
        <v>-37229</v>
      </c>
      <c r="Y17" s="113">
        <v>29525.22913</v>
      </c>
      <c r="Z17" s="113">
        <v>38052.896030000004</v>
      </c>
      <c r="AA17" s="113">
        <v>42652</v>
      </c>
      <c r="AB17" s="113">
        <v>68057.750100000005</v>
      </c>
      <c r="AC17" s="113">
        <v>34713.162479999999</v>
      </c>
      <c r="AD17" s="113">
        <v>7854.6112000000003</v>
      </c>
      <c r="AE17" s="113">
        <v>-5854.8381599999993</v>
      </c>
      <c r="AF17" s="113">
        <v>46363</v>
      </c>
      <c r="AG17" s="113">
        <v>-19316.350009999998</v>
      </c>
      <c r="AH17" s="113">
        <v>18782.097889999997</v>
      </c>
      <c r="AI17" s="113">
        <v>-47949.897859999997</v>
      </c>
      <c r="AJ17" s="60">
        <v>0</v>
      </c>
    </row>
    <row r="18" spans="2:36" s="13" customFormat="1" ht="15" customHeight="1"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22"/>
      <c r="AA18" s="22"/>
      <c r="AB18" s="22"/>
      <c r="AC18" s="22"/>
      <c r="AD18" s="22"/>
      <c r="AE18" s="22"/>
      <c r="AF18" s="22"/>
      <c r="AG18" s="22"/>
      <c r="AH18" s="22"/>
      <c r="AI18" s="22"/>
    </row>
    <row r="19" spans="2:36" s="13" customFormat="1" ht="15" customHeight="1">
      <c r="C19" s="113"/>
      <c r="D19" s="113"/>
      <c r="E19" s="113"/>
      <c r="F19" s="113"/>
      <c r="G19" s="113"/>
      <c r="H19" s="113"/>
      <c r="I19" s="113"/>
      <c r="J19" s="113"/>
      <c r="K19" s="113"/>
    </row>
    <row r="20" spans="2:36" ht="15" customHeight="1"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</row>
    <row r="21" spans="2:36" ht="15" customHeight="1">
      <c r="C21" s="32"/>
      <c r="D21" s="32"/>
      <c r="E21" s="32"/>
      <c r="F21" s="32"/>
      <c r="G21" s="32"/>
      <c r="H21" s="32"/>
      <c r="I21" s="32"/>
      <c r="J21" s="32"/>
      <c r="K21" s="32"/>
      <c r="L21" s="76"/>
      <c r="M21" s="32"/>
    </row>
    <row r="22" spans="2:36" ht="15" customHeight="1">
      <c r="C22" s="32"/>
      <c r="D22" s="32"/>
      <c r="E22" s="32"/>
      <c r="F22" s="32"/>
      <c r="G22" s="32"/>
      <c r="H22" s="32"/>
      <c r="I22" s="32"/>
      <c r="J22" s="32"/>
      <c r="K22" s="32"/>
      <c r="L22" s="76"/>
      <c r="M22" s="76"/>
      <c r="N22" s="152"/>
    </row>
    <row r="23" spans="2:36" ht="15" customHeight="1">
      <c r="C23" s="32"/>
      <c r="D23" s="32"/>
      <c r="E23" s="32"/>
      <c r="F23" s="32"/>
    </row>
    <row r="25" spans="2:36" ht="15" customHeight="1">
      <c r="C25" s="21"/>
      <c r="D25" s="21"/>
      <c r="E25" s="21"/>
      <c r="F25" s="21"/>
      <c r="G25" s="21"/>
      <c r="H25" s="21"/>
      <c r="I25" s="21"/>
      <c r="L25" s="32"/>
      <c r="M25" s="32"/>
      <c r="N25" s="32"/>
      <c r="O25" s="32"/>
    </row>
    <row r="26" spans="2:36" ht="15" customHeight="1">
      <c r="L26" s="155"/>
      <c r="M26" s="32"/>
      <c r="N26" s="32"/>
      <c r="O26" s="32"/>
    </row>
    <row r="28" spans="2:36" ht="15" customHeight="1">
      <c r="L28" s="32"/>
      <c r="M28" s="32"/>
      <c r="N28" s="32"/>
      <c r="O28" s="32"/>
    </row>
  </sheetData>
  <customSheetViews>
    <customSheetView guid="{27A090AF-C8A8-4D26-AB93-5BEE644A94EB}" showPageBreaks="1" showGridLines="0" printArea="1" hiddenRows="1" topLeftCell="A4">
      <pane xSplit="2" topLeftCell="C1" activePane="topRight" state="frozen"/>
      <selection pane="topRight" activeCell="D11" sqref="D11:G11"/>
      <pageMargins left="0" right="0" top="0" bottom="0" header="0" footer="0"/>
      <printOptions horizontalCentered="1"/>
      <pageSetup paperSize="9" scale="59" orientation="landscape" horizontalDpi="1200" verticalDpi="1200" r:id="rId1"/>
      <headerFooter alignWithMargins="0"/>
    </customSheetView>
    <customSheetView guid="{7A89D22F-AB54-4C2F-B02B-C1526C3F1F4F}" showPageBreaks="1" showGridLines="0" printArea="1" hiddenRows="1">
      <pane xSplit="2" topLeftCell="C1" activePane="topRight" state="frozen"/>
      <selection pane="topRight" activeCell="C27" sqref="C27"/>
      <pageMargins left="0" right="0" top="0" bottom="0" header="0" footer="0"/>
      <printOptions horizontalCentered="1"/>
      <pageSetup paperSize="9" scale="59" orientation="landscape" horizontalDpi="1200" verticalDpi="1200" r:id="rId2"/>
      <headerFooter alignWithMargins="0"/>
    </customSheetView>
    <customSheetView guid="{7C681B0D-C951-4E1E-9555-07B492581EEC}" showGridLines="0" hiddenRows="1">
      <pane xSplit="2" topLeftCell="C1" activePane="topRight" state="frozen"/>
      <selection pane="topRight" activeCell="K12" sqref="K12"/>
      <pageMargins left="0" right="0" top="0" bottom="0" header="0" footer="0"/>
      <printOptions horizontalCentered="1"/>
      <pageSetup paperSize="9" scale="59" orientation="landscape" horizontalDpi="1200" verticalDpi="1200" r:id="rId3"/>
      <headerFooter alignWithMargins="0"/>
    </customSheetView>
  </customSheetViews>
  <mergeCells count="9">
    <mergeCell ref="B6:B7"/>
    <mergeCell ref="AF6:AI6"/>
    <mergeCell ref="T6:W6"/>
    <mergeCell ref="X6:AA6"/>
    <mergeCell ref="AB6:AE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59" orientation="landscape" horizontalDpi="1200" verticalDpi="1200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43"/>
  <sheetViews>
    <sheetView showGridLines="0" showRowColHeaders="0" zoomScale="90" zoomScaleNormal="90" workbookViewId="0">
      <pane xSplit="2" topLeftCell="C1" activePane="topRight" state="frozen"/>
      <selection pane="topRight"/>
    </sheetView>
  </sheetViews>
  <sheetFormatPr defaultColWidth="10.26953125" defaultRowHeight="15" customHeight="1"/>
  <cols>
    <col min="1" max="1" width="2.7265625" style="9" customWidth="1"/>
    <col min="2" max="2" width="57.81640625" style="9" customWidth="1"/>
    <col min="3" max="12" width="15.453125" style="9" customWidth="1"/>
    <col min="13" max="13" width="16.08984375" style="9" bestFit="1" customWidth="1"/>
    <col min="14" max="35" width="15.453125" style="9" customWidth="1"/>
    <col min="36" max="36" width="0.81640625" style="9" customWidth="1"/>
    <col min="37" max="16384" width="10.26953125" style="9"/>
  </cols>
  <sheetData>
    <row r="1" spans="1:44" ht="15" customHeight="1">
      <c r="C1" s="96"/>
      <c r="D1" s="96"/>
      <c r="E1" s="96"/>
      <c r="F1" s="96"/>
      <c r="G1" s="96"/>
      <c r="H1" s="96"/>
      <c r="I1" s="96"/>
      <c r="J1" s="96"/>
      <c r="K1" s="96"/>
      <c r="L1" s="96"/>
      <c r="AF1" s="32"/>
      <c r="AI1" s="32"/>
    </row>
    <row r="2" spans="1:44" ht="15" customHeight="1">
      <c r="B2" s="16"/>
      <c r="C2" s="96"/>
      <c r="D2" s="96"/>
      <c r="E2" s="96"/>
      <c r="F2" s="96"/>
      <c r="G2" s="96"/>
      <c r="H2" s="96"/>
      <c r="I2" s="96"/>
      <c r="J2" s="96"/>
      <c r="K2" s="96"/>
      <c r="L2" s="9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8"/>
      <c r="AD2" s="8"/>
      <c r="AE2" s="8"/>
      <c r="AF2" s="8"/>
      <c r="AG2" s="8"/>
      <c r="AH2" s="8"/>
      <c r="AI2" s="8"/>
    </row>
    <row r="3" spans="1:44" ht="15" customHeight="1">
      <c r="B3" s="8"/>
      <c r="C3" s="96"/>
      <c r="D3" s="96"/>
      <c r="E3" s="96"/>
      <c r="F3" s="96"/>
      <c r="G3" s="96"/>
      <c r="H3" s="96"/>
      <c r="I3" s="96"/>
      <c r="J3" s="96"/>
      <c r="K3" s="96"/>
      <c r="L3" s="96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8"/>
      <c r="AC3" s="8"/>
      <c r="AD3" s="8"/>
      <c r="AE3" s="8"/>
      <c r="AF3" s="8"/>
      <c r="AG3" s="8"/>
      <c r="AH3" s="8"/>
      <c r="AI3" s="8"/>
    </row>
    <row r="4" spans="1:44" ht="15" customHeight="1">
      <c r="B4" s="10"/>
      <c r="C4" s="96"/>
      <c r="D4" s="96"/>
      <c r="E4" s="96"/>
      <c r="F4" s="96"/>
      <c r="G4" s="96"/>
      <c r="H4" s="96"/>
      <c r="I4" s="96"/>
      <c r="J4" s="96"/>
      <c r="K4" s="96"/>
      <c r="L4" s="96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45"/>
      <c r="AB4" s="10"/>
      <c r="AC4" s="10"/>
      <c r="AD4" s="10"/>
      <c r="AE4" s="10"/>
      <c r="AF4" s="10"/>
      <c r="AG4" s="10"/>
      <c r="AH4" s="10"/>
      <c r="AI4" s="10"/>
    </row>
    <row r="5" spans="1:44" ht="15" customHeight="1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</row>
    <row r="6" spans="1:44" ht="15" customHeight="1">
      <c r="B6" s="196" t="s">
        <v>163</v>
      </c>
      <c r="C6" s="91">
        <v>2025</v>
      </c>
      <c r="D6" s="198">
        <v>2024</v>
      </c>
      <c r="E6" s="198"/>
      <c r="F6" s="198"/>
      <c r="G6" s="198"/>
      <c r="H6" s="198">
        <v>2023</v>
      </c>
      <c r="I6" s="198"/>
      <c r="J6" s="198"/>
      <c r="K6" s="198"/>
      <c r="L6" s="198">
        <v>2022</v>
      </c>
      <c r="M6" s="198"/>
      <c r="N6" s="198"/>
      <c r="O6" s="198"/>
      <c r="P6" s="198">
        <v>2021</v>
      </c>
      <c r="Q6" s="198"/>
      <c r="R6" s="198"/>
      <c r="S6" s="199"/>
      <c r="T6" s="198">
        <v>2020</v>
      </c>
      <c r="U6" s="198"/>
      <c r="V6" s="198"/>
      <c r="W6" s="199"/>
      <c r="X6" s="198">
        <v>2019</v>
      </c>
      <c r="Y6" s="198"/>
      <c r="Z6" s="198"/>
      <c r="AA6" s="199"/>
      <c r="AB6" s="198">
        <v>2018</v>
      </c>
      <c r="AC6" s="198"/>
      <c r="AD6" s="198"/>
      <c r="AE6" s="199"/>
      <c r="AF6" s="198">
        <v>2017</v>
      </c>
      <c r="AG6" s="198"/>
      <c r="AH6" s="198"/>
      <c r="AI6" s="199"/>
    </row>
    <row r="7" spans="1:44" s="11" customFormat="1" ht="15" customHeight="1">
      <c r="B7" s="197"/>
      <c r="C7" s="91" t="s">
        <v>81</v>
      </c>
      <c r="D7" s="91" t="s">
        <v>82</v>
      </c>
      <c r="E7" s="91" t="s">
        <v>83</v>
      </c>
      <c r="F7" s="91" t="s">
        <v>84</v>
      </c>
      <c r="G7" s="91" t="s">
        <v>81</v>
      </c>
      <c r="H7" s="91" t="s">
        <v>82</v>
      </c>
      <c r="I7" s="91" t="s">
        <v>83</v>
      </c>
      <c r="J7" s="91" t="s">
        <v>84</v>
      </c>
      <c r="K7" s="91" t="s">
        <v>81</v>
      </c>
      <c r="L7" s="91" t="s">
        <v>82</v>
      </c>
      <c r="M7" s="91" t="s">
        <v>83</v>
      </c>
      <c r="N7" s="91" t="s">
        <v>84</v>
      </c>
      <c r="O7" s="91" t="s">
        <v>81</v>
      </c>
      <c r="P7" s="91" t="s">
        <v>82</v>
      </c>
      <c r="Q7" s="91" t="s">
        <v>83</v>
      </c>
      <c r="R7" s="91" t="s">
        <v>84</v>
      </c>
      <c r="S7" s="91" t="s">
        <v>81</v>
      </c>
      <c r="T7" s="91" t="s">
        <v>82</v>
      </c>
      <c r="U7" s="91" t="s">
        <v>83</v>
      </c>
      <c r="V7" s="91" t="s">
        <v>84</v>
      </c>
      <c r="W7" s="91" t="s">
        <v>81</v>
      </c>
      <c r="X7" s="91" t="s">
        <v>82</v>
      </c>
      <c r="Y7" s="91" t="s">
        <v>83</v>
      </c>
      <c r="Z7" s="91" t="s">
        <v>84</v>
      </c>
      <c r="AA7" s="91" t="s">
        <v>81</v>
      </c>
      <c r="AB7" s="91" t="s">
        <v>82</v>
      </c>
      <c r="AC7" s="91" t="s">
        <v>83</v>
      </c>
      <c r="AD7" s="91" t="s">
        <v>84</v>
      </c>
      <c r="AE7" s="91" t="s">
        <v>81</v>
      </c>
      <c r="AF7" s="91" t="s">
        <v>82</v>
      </c>
      <c r="AG7" s="91" t="s">
        <v>83</v>
      </c>
      <c r="AH7" s="91" t="s">
        <v>84</v>
      </c>
      <c r="AI7" s="91" t="s">
        <v>81</v>
      </c>
    </row>
    <row r="8" spans="1:44" ht="15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B8" s="42"/>
      <c r="AC8" s="42"/>
      <c r="AD8" s="42"/>
      <c r="AF8" s="42"/>
      <c r="AG8" s="42"/>
      <c r="AH8" s="6"/>
      <c r="AI8" s="6"/>
    </row>
    <row r="9" spans="1:44" ht="15" customHeight="1">
      <c r="B9" s="83" t="s">
        <v>164</v>
      </c>
      <c r="C9" s="96">
        <v>71396</v>
      </c>
      <c r="D9" s="96">
        <v>261639</v>
      </c>
      <c r="E9" s="96">
        <v>551034</v>
      </c>
      <c r="F9" s="96">
        <v>576804</v>
      </c>
      <c r="G9" s="96">
        <v>723629</v>
      </c>
      <c r="H9" s="96">
        <v>1035771</v>
      </c>
      <c r="I9" s="96">
        <v>1050613</v>
      </c>
      <c r="J9" s="96">
        <v>904807</v>
      </c>
      <c r="K9" s="96">
        <v>838569</v>
      </c>
      <c r="L9" s="96">
        <v>700872</v>
      </c>
      <c r="M9" s="96">
        <v>1043114</v>
      </c>
      <c r="N9" s="96">
        <v>929426</v>
      </c>
      <c r="O9" s="96">
        <v>458465</v>
      </c>
      <c r="P9" s="96">
        <v>409230</v>
      </c>
      <c r="Q9" s="96">
        <v>632972</v>
      </c>
      <c r="R9" s="96">
        <v>655380</v>
      </c>
      <c r="S9" s="96">
        <v>312378</v>
      </c>
      <c r="T9" s="96">
        <v>875237</v>
      </c>
      <c r="U9" s="96">
        <v>638225</v>
      </c>
      <c r="V9" s="96">
        <v>1013234</v>
      </c>
      <c r="W9" s="96">
        <v>276714</v>
      </c>
      <c r="X9" s="96">
        <v>675708</v>
      </c>
      <c r="Y9" s="96">
        <v>435215</v>
      </c>
      <c r="Z9" s="96">
        <v>387714</v>
      </c>
      <c r="AA9" s="96">
        <v>273981</v>
      </c>
      <c r="AB9" s="96">
        <v>275944.59934000002</v>
      </c>
      <c r="AC9" s="96">
        <v>350084.62637999997</v>
      </c>
      <c r="AD9" s="96">
        <v>350708.08795999998</v>
      </c>
      <c r="AE9" s="96">
        <v>470060.30236999999</v>
      </c>
      <c r="AF9" s="96">
        <v>478338.22352</v>
      </c>
      <c r="AG9" s="96">
        <v>566869.05584000004</v>
      </c>
      <c r="AH9" s="96">
        <v>834005.78096999996</v>
      </c>
      <c r="AI9" s="96">
        <v>792739.61149000004</v>
      </c>
    </row>
    <row r="10" spans="1:44" ht="15" customHeight="1">
      <c r="B10" s="83" t="s">
        <v>165</v>
      </c>
      <c r="C10" s="96">
        <v>48935</v>
      </c>
      <c r="D10" s="96">
        <v>165515</v>
      </c>
      <c r="E10" s="96">
        <v>19409</v>
      </c>
      <c r="F10" s="96">
        <v>15358</v>
      </c>
      <c r="G10" s="96">
        <v>22002</v>
      </c>
      <c r="H10" s="96">
        <v>17677</v>
      </c>
      <c r="I10" s="96">
        <v>29623</v>
      </c>
      <c r="J10" s="96">
        <v>21040</v>
      </c>
      <c r="K10" s="96">
        <v>23988</v>
      </c>
      <c r="L10" s="96">
        <v>29964</v>
      </c>
      <c r="M10" s="96">
        <v>23826</v>
      </c>
      <c r="N10" s="96">
        <v>57883</v>
      </c>
      <c r="O10" s="96">
        <v>40116</v>
      </c>
      <c r="P10" s="96">
        <v>67595</v>
      </c>
      <c r="Q10" s="96">
        <v>76192</v>
      </c>
      <c r="R10" s="96">
        <v>87894</v>
      </c>
      <c r="S10" s="96">
        <v>123142</v>
      </c>
      <c r="T10" s="96">
        <v>127512</v>
      </c>
      <c r="U10" s="96">
        <v>160038</v>
      </c>
      <c r="V10" s="96">
        <v>138981</v>
      </c>
      <c r="W10" s="96">
        <v>181901</v>
      </c>
      <c r="X10" s="96">
        <v>250495</v>
      </c>
      <c r="Y10" s="96">
        <v>251406</v>
      </c>
      <c r="Z10" s="96">
        <v>232898</v>
      </c>
      <c r="AA10" s="96">
        <v>230355</v>
      </c>
      <c r="AB10" s="96">
        <v>215096.55280999994</v>
      </c>
      <c r="AC10" s="96">
        <v>178605.36872</v>
      </c>
      <c r="AD10" s="96">
        <v>200138.17110000001</v>
      </c>
      <c r="AE10" s="96">
        <v>142425.90737</v>
      </c>
      <c r="AF10" s="96">
        <v>84343.2258</v>
      </c>
      <c r="AG10" s="96">
        <v>98998.911919999999</v>
      </c>
      <c r="AH10" s="96">
        <v>86258.977959999989</v>
      </c>
      <c r="AI10" s="96">
        <v>92308.080220000003</v>
      </c>
    </row>
    <row r="11" spans="1:44" ht="15" customHeight="1">
      <c r="B11" s="83" t="s">
        <v>151</v>
      </c>
      <c r="C11" s="96">
        <v>702217</v>
      </c>
      <c r="D11" s="96">
        <v>737920</v>
      </c>
      <c r="E11" s="96">
        <v>738601</v>
      </c>
      <c r="F11" s="96">
        <v>696553</v>
      </c>
      <c r="G11" s="96">
        <v>596703</v>
      </c>
      <c r="H11" s="96">
        <v>513641</v>
      </c>
      <c r="I11" s="96">
        <v>473006</v>
      </c>
      <c r="J11" s="96">
        <v>530587</v>
      </c>
      <c r="K11" s="96">
        <v>563270</v>
      </c>
      <c r="L11" s="96">
        <v>584111</v>
      </c>
      <c r="M11" s="96">
        <v>448636</v>
      </c>
      <c r="N11" s="96">
        <v>492679</v>
      </c>
      <c r="O11" s="96">
        <v>399927</v>
      </c>
      <c r="P11" s="96">
        <v>488705</v>
      </c>
      <c r="Q11" s="96">
        <v>584505</v>
      </c>
      <c r="R11" s="96">
        <v>647630</v>
      </c>
      <c r="S11" s="96">
        <v>597756</v>
      </c>
      <c r="T11" s="96">
        <v>610600</v>
      </c>
      <c r="U11" s="96">
        <v>544196</v>
      </c>
      <c r="V11" s="96">
        <v>533464</v>
      </c>
      <c r="W11" s="96">
        <v>546112</v>
      </c>
      <c r="X11" s="96">
        <v>559098</v>
      </c>
      <c r="Y11" s="96">
        <v>564083</v>
      </c>
      <c r="Z11" s="96">
        <v>563537</v>
      </c>
      <c r="AA11" s="96">
        <v>515343</v>
      </c>
      <c r="AB11" s="96">
        <v>487140</v>
      </c>
      <c r="AC11" s="96">
        <v>460053</v>
      </c>
      <c r="AD11" s="96">
        <v>448268</v>
      </c>
      <c r="AE11" s="96">
        <v>416748</v>
      </c>
      <c r="AF11" s="96">
        <v>423943</v>
      </c>
      <c r="AG11" s="96">
        <v>458854</v>
      </c>
      <c r="AH11" s="96">
        <v>474392</v>
      </c>
      <c r="AI11" s="96">
        <v>482603</v>
      </c>
    </row>
    <row r="12" spans="1:44" ht="15" customHeight="1">
      <c r="B12" s="83" t="s">
        <v>153</v>
      </c>
      <c r="C12" s="96">
        <v>60897</v>
      </c>
      <c r="D12" s="96">
        <v>46247</v>
      </c>
      <c r="E12" s="96">
        <v>44607</v>
      </c>
      <c r="F12" s="96">
        <v>61964</v>
      </c>
      <c r="G12" s="96">
        <v>90570</v>
      </c>
      <c r="H12" s="96">
        <v>101334</v>
      </c>
      <c r="I12" s="96">
        <v>74042</v>
      </c>
      <c r="J12" s="96">
        <v>120797</v>
      </c>
      <c r="K12" s="96">
        <v>178822</v>
      </c>
      <c r="L12" s="96">
        <v>154487</v>
      </c>
      <c r="M12" s="96">
        <v>198963</v>
      </c>
      <c r="N12" s="96">
        <v>248872</v>
      </c>
      <c r="O12" s="96">
        <v>269364</v>
      </c>
      <c r="P12" s="96">
        <v>163296</v>
      </c>
      <c r="Q12" s="96">
        <v>26103</v>
      </c>
      <c r="R12" s="96">
        <v>33</v>
      </c>
      <c r="S12" s="96">
        <v>0</v>
      </c>
      <c r="T12" s="96">
        <v>0</v>
      </c>
      <c r="U12" s="96">
        <v>0</v>
      </c>
      <c r="V12" s="96">
        <v>0</v>
      </c>
      <c r="W12" s="96">
        <v>0</v>
      </c>
      <c r="X12" s="96">
        <v>0</v>
      </c>
      <c r="Y12" s="96">
        <v>0</v>
      </c>
      <c r="Z12" s="96">
        <v>0</v>
      </c>
      <c r="AA12" s="96">
        <v>0</v>
      </c>
      <c r="AB12" s="96">
        <v>0</v>
      </c>
      <c r="AC12" s="96">
        <v>0</v>
      </c>
      <c r="AD12" s="96">
        <v>0</v>
      </c>
      <c r="AE12" s="96">
        <v>0</v>
      </c>
      <c r="AF12" s="96">
        <v>0</v>
      </c>
      <c r="AG12" s="96">
        <v>0</v>
      </c>
      <c r="AH12" s="96">
        <v>0</v>
      </c>
      <c r="AI12" s="96">
        <v>0</v>
      </c>
    </row>
    <row r="13" spans="1:44" ht="15" customHeight="1">
      <c r="B13" s="83" t="s">
        <v>166</v>
      </c>
      <c r="C13" s="96">
        <v>2226024</v>
      </c>
      <c r="D13" s="96">
        <v>2087808</v>
      </c>
      <c r="E13" s="96">
        <v>1942932</v>
      </c>
      <c r="F13" s="96">
        <v>1793809</v>
      </c>
      <c r="G13" s="96">
        <v>1619275</v>
      </c>
      <c r="H13" s="96">
        <v>1423604</v>
      </c>
      <c r="I13" s="96">
        <v>1291267</v>
      </c>
      <c r="J13" s="96">
        <v>1196929</v>
      </c>
      <c r="K13" s="96">
        <v>1087775</v>
      </c>
      <c r="L13" s="96">
        <v>1021605</v>
      </c>
      <c r="M13" s="96">
        <v>948549</v>
      </c>
      <c r="N13" s="96">
        <v>891118</v>
      </c>
      <c r="O13" s="96">
        <v>852363</v>
      </c>
      <c r="P13" s="96">
        <v>830058</v>
      </c>
      <c r="Q13" s="96">
        <v>786384</v>
      </c>
      <c r="R13" s="96">
        <v>725324</v>
      </c>
      <c r="S13" s="96">
        <v>650696</v>
      </c>
      <c r="T13" s="96">
        <v>569880</v>
      </c>
      <c r="U13" s="96">
        <v>516284</v>
      </c>
      <c r="V13" s="96">
        <v>500170</v>
      </c>
      <c r="W13" s="96">
        <v>513425</v>
      </c>
      <c r="X13" s="96">
        <v>496771</v>
      </c>
      <c r="Y13" s="96">
        <v>480280</v>
      </c>
      <c r="Z13" s="96">
        <v>460683</v>
      </c>
      <c r="AA13" s="96">
        <v>439495</v>
      </c>
      <c r="AB13" s="96">
        <v>426420</v>
      </c>
      <c r="AC13" s="96">
        <v>406560</v>
      </c>
      <c r="AD13" s="96">
        <v>393248</v>
      </c>
      <c r="AE13" s="96">
        <v>381052</v>
      </c>
      <c r="AF13" s="96">
        <v>380997</v>
      </c>
      <c r="AG13" s="96">
        <v>374909</v>
      </c>
      <c r="AH13" s="96">
        <v>388807</v>
      </c>
      <c r="AI13" s="96">
        <v>308085</v>
      </c>
    </row>
    <row r="14" spans="1:44" ht="15" customHeight="1">
      <c r="B14" s="83" t="s">
        <v>195</v>
      </c>
      <c r="C14" s="96">
        <v>66900</v>
      </c>
      <c r="D14" s="96">
        <v>58734</v>
      </c>
      <c r="E14" s="96">
        <v>56080</v>
      </c>
      <c r="F14" s="96">
        <v>52297</v>
      </c>
      <c r="G14" s="96">
        <v>41969</v>
      </c>
      <c r="H14" s="96">
        <v>31338</v>
      </c>
      <c r="I14" s="96">
        <v>23916</v>
      </c>
      <c r="J14" s="96">
        <v>15980</v>
      </c>
      <c r="K14" s="96">
        <v>16490</v>
      </c>
      <c r="L14" s="96">
        <v>15348</v>
      </c>
      <c r="M14" s="96">
        <v>11963</v>
      </c>
      <c r="N14" s="96">
        <v>7463</v>
      </c>
      <c r="O14" s="96">
        <v>5256</v>
      </c>
      <c r="P14" s="96">
        <v>6638</v>
      </c>
      <c r="Q14" s="96">
        <v>6647</v>
      </c>
      <c r="R14" s="96">
        <v>6921</v>
      </c>
      <c r="S14" s="96">
        <v>7476</v>
      </c>
      <c r="T14" s="96">
        <v>8466</v>
      </c>
      <c r="U14" s="96">
        <v>7973</v>
      </c>
      <c r="V14" s="96">
        <v>5974</v>
      </c>
      <c r="W14" s="96">
        <v>5961</v>
      </c>
      <c r="X14" s="96">
        <v>5483</v>
      </c>
      <c r="Y14" s="96">
        <v>4926</v>
      </c>
      <c r="Z14" s="96">
        <v>4581</v>
      </c>
      <c r="AA14" s="96">
        <v>4608</v>
      </c>
      <c r="AB14" s="96">
        <v>5232</v>
      </c>
      <c r="AC14" s="96">
        <v>5415</v>
      </c>
      <c r="AD14" s="96">
        <v>5456</v>
      </c>
      <c r="AE14" s="96">
        <v>5190</v>
      </c>
      <c r="AF14" s="96">
        <v>4956</v>
      </c>
      <c r="AG14" s="96">
        <v>4720</v>
      </c>
      <c r="AH14" s="96">
        <v>4073</v>
      </c>
      <c r="AI14" s="96">
        <v>3867</v>
      </c>
    </row>
    <row r="15" spans="1:44" ht="15" customHeight="1">
      <c r="A15" s="43"/>
      <c r="B15" s="83" t="s">
        <v>167</v>
      </c>
      <c r="C15" s="96">
        <v>312749</v>
      </c>
      <c r="D15" s="96">
        <v>297824</v>
      </c>
      <c r="E15" s="96">
        <v>338803</v>
      </c>
      <c r="F15" s="96">
        <v>389890</v>
      </c>
      <c r="G15" s="96">
        <v>432009</v>
      </c>
      <c r="H15" s="96">
        <v>511005</v>
      </c>
      <c r="I15" s="96">
        <v>526721</v>
      </c>
      <c r="J15" s="96">
        <v>556038</v>
      </c>
      <c r="K15" s="96">
        <v>531977</v>
      </c>
      <c r="L15" s="96">
        <v>526130</v>
      </c>
      <c r="M15" s="96">
        <v>448200</v>
      </c>
      <c r="N15" s="96">
        <v>413501</v>
      </c>
      <c r="O15" s="96">
        <v>423129</v>
      </c>
      <c r="P15" s="96">
        <v>404614</v>
      </c>
      <c r="Q15" s="96">
        <v>344418</v>
      </c>
      <c r="R15" s="96">
        <v>313708</v>
      </c>
      <c r="S15" s="96">
        <v>266858</v>
      </c>
      <c r="T15" s="96">
        <v>235985</v>
      </c>
      <c r="U15" s="96">
        <v>220904</v>
      </c>
      <c r="V15" s="96">
        <v>241602</v>
      </c>
      <c r="W15" s="96">
        <v>237002</v>
      </c>
      <c r="X15" s="96">
        <v>218559</v>
      </c>
      <c r="Y15" s="96">
        <v>206821</v>
      </c>
      <c r="Z15" s="96">
        <v>192924</v>
      </c>
      <c r="AA15" s="96">
        <v>182715</v>
      </c>
      <c r="AB15" s="95">
        <v>181001</v>
      </c>
      <c r="AC15" s="95">
        <v>180807</v>
      </c>
      <c r="AD15" s="95">
        <v>181566</v>
      </c>
      <c r="AE15" s="95">
        <v>176695</v>
      </c>
      <c r="AF15" s="95">
        <v>173079</v>
      </c>
      <c r="AG15" s="95">
        <v>171178</v>
      </c>
      <c r="AH15" s="95">
        <v>175686</v>
      </c>
      <c r="AI15" s="95">
        <v>171598</v>
      </c>
      <c r="AK15" s="32"/>
      <c r="AL15" s="33"/>
    </row>
    <row r="16" spans="1:44" ht="15" customHeight="1">
      <c r="B16" s="83" t="s">
        <v>168</v>
      </c>
      <c r="C16" s="96">
        <v>119940</v>
      </c>
      <c r="D16" s="96">
        <v>94614</v>
      </c>
      <c r="E16" s="96">
        <v>79214</v>
      </c>
      <c r="F16" s="96">
        <v>82537</v>
      </c>
      <c r="G16" s="96">
        <v>70627</v>
      </c>
      <c r="H16" s="96">
        <v>68197</v>
      </c>
      <c r="I16" s="96">
        <v>67191</v>
      </c>
      <c r="J16" s="96">
        <v>69535</v>
      </c>
      <c r="K16" s="96">
        <v>55679</v>
      </c>
      <c r="L16" s="96">
        <v>88161</v>
      </c>
      <c r="M16" s="96">
        <v>63050</v>
      </c>
      <c r="N16" s="96">
        <v>98117</v>
      </c>
      <c r="O16" s="96">
        <v>89182.535470000003</v>
      </c>
      <c r="P16" s="96">
        <v>123981</v>
      </c>
      <c r="Q16" s="96">
        <v>175694</v>
      </c>
      <c r="R16" s="96">
        <v>102924</v>
      </c>
      <c r="S16" s="96">
        <v>81851</v>
      </c>
      <c r="T16" s="96">
        <v>82473</v>
      </c>
      <c r="U16" s="96">
        <v>66158</v>
      </c>
      <c r="V16" s="96">
        <v>48643</v>
      </c>
      <c r="W16" s="96">
        <v>89262</v>
      </c>
      <c r="X16" s="96">
        <v>58824</v>
      </c>
      <c r="Y16" s="96">
        <v>57819</v>
      </c>
      <c r="Z16" s="96">
        <v>71132</v>
      </c>
      <c r="AA16" s="96">
        <v>52568</v>
      </c>
      <c r="AB16" s="96">
        <v>70241</v>
      </c>
      <c r="AC16" s="96">
        <v>72091</v>
      </c>
      <c r="AD16" s="96">
        <v>54143</v>
      </c>
      <c r="AE16" s="96">
        <v>49127</v>
      </c>
      <c r="AF16" s="96">
        <v>74225</v>
      </c>
      <c r="AG16" s="96">
        <v>86346</v>
      </c>
      <c r="AH16" s="96">
        <v>53510</v>
      </c>
      <c r="AI16" s="96">
        <v>57878</v>
      </c>
      <c r="AK16" s="32"/>
      <c r="AL16" s="33"/>
      <c r="AR16" s="134"/>
    </row>
    <row r="17" spans="1:44" ht="15" customHeight="1">
      <c r="B17" s="83" t="s">
        <v>169</v>
      </c>
      <c r="C17" s="96">
        <v>0</v>
      </c>
      <c r="D17" s="96">
        <v>0</v>
      </c>
      <c r="E17" s="96">
        <v>0</v>
      </c>
      <c r="F17" s="96">
        <v>0</v>
      </c>
      <c r="G17" s="96">
        <v>0</v>
      </c>
      <c r="H17" s="96">
        <v>0</v>
      </c>
      <c r="I17" s="96">
        <v>0</v>
      </c>
      <c r="J17" s="96">
        <v>0</v>
      </c>
      <c r="K17" s="96">
        <v>0</v>
      </c>
      <c r="L17" s="96">
        <v>0</v>
      </c>
      <c r="M17" s="96">
        <v>0</v>
      </c>
      <c r="N17" s="96">
        <v>0</v>
      </c>
      <c r="O17" s="96">
        <v>0</v>
      </c>
      <c r="P17" s="96">
        <v>0</v>
      </c>
      <c r="Q17" s="96">
        <v>36503</v>
      </c>
      <c r="R17" s="96">
        <v>41776</v>
      </c>
      <c r="S17" s="96">
        <v>39311</v>
      </c>
      <c r="T17" s="96">
        <v>37478</v>
      </c>
      <c r="U17" s="96">
        <v>33675</v>
      </c>
      <c r="V17" s="96">
        <v>34109</v>
      </c>
      <c r="W17" s="96">
        <v>35451</v>
      </c>
      <c r="X17" s="96">
        <v>35654</v>
      </c>
      <c r="Y17" s="96">
        <v>40399</v>
      </c>
      <c r="Z17" s="96">
        <v>40626</v>
      </c>
      <c r="AA17" s="96">
        <v>39779</v>
      </c>
      <c r="AB17" s="96">
        <v>33996</v>
      </c>
      <c r="AC17" s="96">
        <v>49469</v>
      </c>
      <c r="AD17" s="96">
        <v>70899</v>
      </c>
      <c r="AE17" s="96">
        <v>61876</v>
      </c>
      <c r="AF17" s="96">
        <v>71315</v>
      </c>
      <c r="AG17" s="96">
        <v>80657</v>
      </c>
      <c r="AH17" s="96">
        <v>116408</v>
      </c>
      <c r="AI17" s="96">
        <v>114063</v>
      </c>
      <c r="AK17" s="32"/>
      <c r="AL17" s="33"/>
      <c r="AR17" s="134"/>
    </row>
    <row r="18" spans="1:44" ht="15" customHeight="1">
      <c r="B18" s="83" t="s">
        <v>148</v>
      </c>
      <c r="C18" s="96">
        <v>148541</v>
      </c>
      <c r="D18" s="96">
        <v>133742</v>
      </c>
      <c r="E18" s="96">
        <f>267466-F18-G18</f>
        <v>106954</v>
      </c>
      <c r="F18" s="96">
        <v>97224</v>
      </c>
      <c r="G18" s="96">
        <v>63288</v>
      </c>
      <c r="H18" s="96">
        <v>41614</v>
      </c>
      <c r="I18" s="96">
        <v>36907</v>
      </c>
      <c r="J18" s="96">
        <v>40323</v>
      </c>
      <c r="K18" s="96">
        <v>50927</v>
      </c>
      <c r="L18" s="96">
        <v>62646</v>
      </c>
      <c r="M18" s="96">
        <v>68452</v>
      </c>
      <c r="N18" s="96">
        <v>73267</v>
      </c>
      <c r="O18" s="96">
        <v>77675</v>
      </c>
      <c r="P18" s="96">
        <v>68174</v>
      </c>
      <c r="Q18" s="96">
        <v>45676</v>
      </c>
      <c r="R18" s="96">
        <v>37528</v>
      </c>
      <c r="S18" s="96">
        <v>27385</v>
      </c>
      <c r="T18" s="96">
        <v>13226</v>
      </c>
      <c r="U18" s="96">
        <v>2588</v>
      </c>
      <c r="V18" s="96">
        <v>104</v>
      </c>
      <c r="W18" s="96">
        <v>9</v>
      </c>
      <c r="X18" s="96">
        <v>0</v>
      </c>
      <c r="Y18" s="96">
        <v>0</v>
      </c>
      <c r="Z18" s="96">
        <v>0</v>
      </c>
      <c r="AA18" s="96">
        <v>0</v>
      </c>
      <c r="AB18" s="96">
        <v>0</v>
      </c>
      <c r="AC18" s="96">
        <v>0</v>
      </c>
      <c r="AD18" s="96">
        <v>0</v>
      </c>
      <c r="AE18" s="96">
        <v>0</v>
      </c>
      <c r="AF18" s="96">
        <v>0</v>
      </c>
      <c r="AG18" s="96">
        <v>0</v>
      </c>
      <c r="AH18" s="96">
        <v>0</v>
      </c>
      <c r="AI18" s="96"/>
      <c r="AK18" s="32"/>
      <c r="AL18" s="33"/>
      <c r="AR18" s="134"/>
    </row>
    <row r="19" spans="1:44" ht="15" customHeight="1">
      <c r="B19" s="110" t="s">
        <v>170</v>
      </c>
      <c r="C19" s="96">
        <v>5410</v>
      </c>
      <c r="D19" s="96">
        <v>6423</v>
      </c>
      <c r="E19" s="96">
        <v>4806</v>
      </c>
      <c r="F19" s="96">
        <v>3888</v>
      </c>
      <c r="G19" s="96">
        <v>4446</v>
      </c>
      <c r="H19" s="96">
        <v>6409</v>
      </c>
      <c r="I19" s="96">
        <v>2059</v>
      </c>
      <c r="J19" s="96">
        <v>4665</v>
      </c>
      <c r="K19" s="96">
        <v>6651</v>
      </c>
      <c r="L19" s="96">
        <v>3450</v>
      </c>
      <c r="M19" s="96">
        <v>8066</v>
      </c>
      <c r="N19" s="96">
        <v>12660</v>
      </c>
      <c r="O19" s="96">
        <v>11231</v>
      </c>
      <c r="P19" s="96">
        <v>10316</v>
      </c>
      <c r="Q19" s="96">
        <v>16871</v>
      </c>
      <c r="R19" s="96">
        <v>20318</v>
      </c>
      <c r="S19" s="96">
        <v>11591</v>
      </c>
      <c r="T19" s="96">
        <v>30295</v>
      </c>
      <c r="U19" s="96">
        <v>19753</v>
      </c>
      <c r="V19" s="96">
        <v>14638</v>
      </c>
      <c r="W19" s="96">
        <v>18172</v>
      </c>
      <c r="X19" s="96">
        <v>14022</v>
      </c>
      <c r="Y19" s="96">
        <v>13015</v>
      </c>
      <c r="Z19" s="96">
        <v>22369</v>
      </c>
      <c r="AA19" s="96">
        <v>14157</v>
      </c>
      <c r="AB19" s="96">
        <v>24063</v>
      </c>
      <c r="AC19" s="96">
        <v>28788</v>
      </c>
      <c r="AD19" s="96">
        <v>24309</v>
      </c>
      <c r="AE19" s="96">
        <v>28168</v>
      </c>
      <c r="AF19" s="96">
        <v>27211</v>
      </c>
      <c r="AG19" s="96">
        <v>22198</v>
      </c>
      <c r="AH19" s="96">
        <v>26500</v>
      </c>
      <c r="AI19" s="96">
        <v>37771</v>
      </c>
      <c r="AK19" s="32"/>
    </row>
    <row r="20" spans="1:44" s="43" customFormat="1" ht="15" customHeight="1">
      <c r="A20" s="9"/>
      <c r="B20" s="83" t="s">
        <v>128</v>
      </c>
      <c r="C20" s="96">
        <v>41592</v>
      </c>
      <c r="D20" s="96">
        <v>41689</v>
      </c>
      <c r="E20" s="96">
        <v>41247</v>
      </c>
      <c r="F20" s="96">
        <v>38991</v>
      </c>
      <c r="G20" s="96">
        <v>40545</v>
      </c>
      <c r="H20" s="96">
        <v>41702</v>
      </c>
      <c r="I20" s="96">
        <v>44127</v>
      </c>
      <c r="J20" s="96">
        <v>42460</v>
      </c>
      <c r="K20" s="96">
        <v>43485</v>
      </c>
      <c r="L20" s="96">
        <v>43463</v>
      </c>
      <c r="M20" s="96">
        <f>(108683+5065)-N20-O20</f>
        <v>40175</v>
      </c>
      <c r="N20" s="96">
        <v>37792</v>
      </c>
      <c r="O20" s="96">
        <v>35781</v>
      </c>
      <c r="P20" s="96">
        <v>37918</v>
      </c>
      <c r="Q20" s="96">
        <v>2130</v>
      </c>
      <c r="R20" s="96">
        <v>1525</v>
      </c>
      <c r="S20" s="96">
        <v>840</v>
      </c>
      <c r="T20" s="96">
        <v>421</v>
      </c>
      <c r="U20" s="96">
        <v>209</v>
      </c>
      <c r="V20" s="96">
        <v>76</v>
      </c>
      <c r="W20" s="96">
        <v>25</v>
      </c>
      <c r="X20" s="96">
        <v>4</v>
      </c>
      <c r="Y20" s="96">
        <v>2</v>
      </c>
      <c r="Z20" s="96">
        <v>3</v>
      </c>
      <c r="AA20" s="96">
        <v>43</v>
      </c>
      <c r="AB20" s="96">
        <v>50</v>
      </c>
      <c r="AC20" s="96">
        <v>247</v>
      </c>
      <c r="AD20" s="96">
        <v>79</v>
      </c>
      <c r="AE20" s="96">
        <v>145</v>
      </c>
      <c r="AF20" s="96">
        <v>291</v>
      </c>
      <c r="AG20" s="96">
        <v>525</v>
      </c>
      <c r="AH20" s="96">
        <v>-26168</v>
      </c>
      <c r="AI20" s="96">
        <v>28461</v>
      </c>
      <c r="AJ20" s="43">
        <v>0</v>
      </c>
      <c r="AK20" s="69"/>
    </row>
    <row r="21" spans="1:44" ht="15" customHeight="1">
      <c r="B21" s="83" t="s">
        <v>171</v>
      </c>
      <c r="C21" s="96">
        <v>614377</v>
      </c>
      <c r="D21" s="96">
        <v>-1352842</v>
      </c>
      <c r="E21" s="96">
        <v>-113446</v>
      </c>
      <c r="F21" s="96">
        <v>-705648</v>
      </c>
      <c r="G21" s="96">
        <v>-233534</v>
      </c>
      <c r="H21" s="96">
        <v>300008</v>
      </c>
      <c r="I21" s="96">
        <v>-197072</v>
      </c>
      <c r="J21" s="96">
        <v>404665</v>
      </c>
      <c r="K21" s="96">
        <v>230984</v>
      </c>
      <c r="L21" s="96">
        <v>9242</v>
      </c>
      <c r="M21" s="96">
        <v>354849</v>
      </c>
      <c r="N21" s="96">
        <v>-79434</v>
      </c>
      <c r="O21" s="96">
        <v>22739</v>
      </c>
      <c r="P21" s="96">
        <v>83030</v>
      </c>
      <c r="Q21" s="96">
        <v>-324196</v>
      </c>
      <c r="R21" s="96">
        <v>-14248</v>
      </c>
      <c r="S21" s="96">
        <v>-511452</v>
      </c>
      <c r="T21" s="96">
        <v>73509</v>
      </c>
      <c r="U21" s="96">
        <v>-183057</v>
      </c>
      <c r="V21" s="96">
        <v>66872</v>
      </c>
      <c r="W21" s="96">
        <v>89720</v>
      </c>
      <c r="X21" s="96">
        <v>-49152</v>
      </c>
      <c r="Y21" s="96">
        <v>979</v>
      </c>
      <c r="Z21" s="96">
        <v>121123</v>
      </c>
      <c r="AA21" s="96">
        <v>-46025</v>
      </c>
      <c r="AB21" s="96">
        <v>108005</v>
      </c>
      <c r="AC21" s="96">
        <v>-11450</v>
      </c>
      <c r="AD21" s="96">
        <v>-115695</v>
      </c>
      <c r="AE21" s="96">
        <v>9572</v>
      </c>
      <c r="AF21" s="96">
        <v>-49913</v>
      </c>
      <c r="AG21" s="96">
        <v>19966</v>
      </c>
      <c r="AH21" s="96">
        <v>-43212</v>
      </c>
      <c r="AI21" s="96">
        <v>46657</v>
      </c>
      <c r="AK21" s="32"/>
    </row>
    <row r="22" spans="1:44">
      <c r="B22" s="110"/>
      <c r="C22" s="110"/>
      <c r="D22" s="110"/>
      <c r="E22" s="110"/>
      <c r="F22" s="110"/>
      <c r="G22" s="110"/>
      <c r="H22" s="110"/>
      <c r="I22" s="110"/>
      <c r="J22" s="110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  <c r="W22" s="110"/>
      <c r="X22" s="110"/>
      <c r="Y22" s="110"/>
      <c r="Z22" s="110"/>
      <c r="AA22" s="110"/>
      <c r="AB22" s="110"/>
      <c r="AC22" s="110"/>
      <c r="AD22" s="110"/>
      <c r="AE22" s="110"/>
      <c r="AF22" s="110"/>
      <c r="AG22" s="110"/>
      <c r="AH22" s="110"/>
      <c r="AI22" s="110"/>
      <c r="AK22" s="32"/>
    </row>
    <row r="23" spans="1:44" s="15" customFormat="1" ht="15" customHeight="1">
      <c r="B23" s="81" t="s">
        <v>129</v>
      </c>
      <c r="C23" s="129">
        <f t="shared" ref="C23:J23" si="0">SUM(C9:C21)</f>
        <v>4418978</v>
      </c>
      <c r="D23" s="129">
        <f t="shared" si="0"/>
        <v>2579313</v>
      </c>
      <c r="E23" s="129">
        <f t="shared" si="0"/>
        <v>3810241</v>
      </c>
      <c r="F23" s="129">
        <f t="shared" si="0"/>
        <v>3103667</v>
      </c>
      <c r="G23" s="129">
        <f t="shared" si="0"/>
        <v>3471529</v>
      </c>
      <c r="H23" s="129">
        <f t="shared" si="0"/>
        <v>4092300</v>
      </c>
      <c r="I23" s="129">
        <f t="shared" si="0"/>
        <v>3422400</v>
      </c>
      <c r="J23" s="129">
        <f t="shared" si="0"/>
        <v>3907826</v>
      </c>
      <c r="K23" s="129">
        <f t="shared" ref="K23:S23" si="1">SUM(K9:K21)</f>
        <v>3628617</v>
      </c>
      <c r="L23" s="129">
        <f t="shared" si="1"/>
        <v>3239479</v>
      </c>
      <c r="M23" s="129">
        <f t="shared" si="1"/>
        <v>3657843</v>
      </c>
      <c r="N23" s="129">
        <f t="shared" si="1"/>
        <v>3183344</v>
      </c>
      <c r="O23" s="129">
        <f t="shared" si="1"/>
        <v>2685228.53547</v>
      </c>
      <c r="P23" s="129">
        <f t="shared" si="1"/>
        <v>2693555</v>
      </c>
      <c r="Q23" s="129">
        <f t="shared" si="1"/>
        <v>2409899</v>
      </c>
      <c r="R23" s="129">
        <f t="shared" si="1"/>
        <v>2626713</v>
      </c>
      <c r="S23" s="129">
        <f t="shared" si="1"/>
        <v>1607832</v>
      </c>
      <c r="T23" s="129">
        <v>2665081</v>
      </c>
      <c r="U23" s="129">
        <v>2026947</v>
      </c>
      <c r="V23" s="129">
        <v>2597868</v>
      </c>
      <c r="W23" s="129">
        <v>1993753</v>
      </c>
      <c r="X23" s="129">
        <v>2265466</v>
      </c>
      <c r="Y23" s="129">
        <v>2054945</v>
      </c>
      <c r="Z23" s="129">
        <v>2097590</v>
      </c>
      <c r="AA23" s="129">
        <v>1707019</v>
      </c>
      <c r="AB23" s="130">
        <v>1827190</v>
      </c>
      <c r="AC23" s="130">
        <v>1720669</v>
      </c>
      <c r="AD23" s="130">
        <v>1613119</v>
      </c>
      <c r="AE23" s="130">
        <v>1741059</v>
      </c>
      <c r="AF23" s="130">
        <v>1668785</v>
      </c>
      <c r="AG23" s="130">
        <v>1885221</v>
      </c>
      <c r="AH23" s="130">
        <v>2090261</v>
      </c>
      <c r="AI23" s="129">
        <v>2136031</v>
      </c>
    </row>
    <row r="24" spans="1:44" s="13" customFormat="1" ht="13.5">
      <c r="B24" s="59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7"/>
      <c r="AC24" s="61"/>
      <c r="AD24" s="61"/>
      <c r="AE24" s="61"/>
      <c r="AF24" s="61"/>
      <c r="AG24" s="61"/>
      <c r="AH24" s="59"/>
      <c r="AI24" s="59"/>
    </row>
    <row r="25" spans="1:44" s="13" customFormat="1">
      <c r="B25" s="59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7"/>
      <c r="AC25" s="61"/>
      <c r="AD25" s="61"/>
      <c r="AE25" s="61"/>
      <c r="AF25" s="61"/>
      <c r="AG25" s="61"/>
      <c r="AH25" s="59"/>
      <c r="AI25" s="59"/>
    </row>
    <row r="26" spans="1:44" s="13" customFormat="1" ht="13.5">
      <c r="B26" s="59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7"/>
      <c r="AC26" s="61"/>
      <c r="AD26" s="61"/>
      <c r="AE26" s="61"/>
      <c r="AF26" s="61"/>
      <c r="AG26" s="61"/>
      <c r="AH26" s="59"/>
      <c r="AI26" s="59"/>
    </row>
    <row r="27" spans="1:44" ht="15" customHeight="1">
      <c r="B27" s="81" t="s">
        <v>167</v>
      </c>
      <c r="C27" s="138">
        <f t="shared" ref="C27:N27" si="2">SUM(C28:C29)</f>
        <v>312749</v>
      </c>
      <c r="D27" s="138">
        <f t="shared" si="2"/>
        <v>297824</v>
      </c>
      <c r="E27" s="138">
        <f t="shared" si="2"/>
        <v>338803</v>
      </c>
      <c r="F27" s="138">
        <f t="shared" si="2"/>
        <v>389890</v>
      </c>
      <c r="G27" s="138">
        <f t="shared" si="2"/>
        <v>432009</v>
      </c>
      <c r="H27" s="138">
        <f t="shared" si="2"/>
        <v>511005</v>
      </c>
      <c r="I27" s="138">
        <f t="shared" si="2"/>
        <v>526721</v>
      </c>
      <c r="J27" s="138">
        <f t="shared" si="2"/>
        <v>556038</v>
      </c>
      <c r="K27" s="138">
        <f t="shared" si="2"/>
        <v>531977</v>
      </c>
      <c r="L27" s="138">
        <f t="shared" si="2"/>
        <v>526130</v>
      </c>
      <c r="M27" s="138">
        <f t="shared" si="2"/>
        <v>448200</v>
      </c>
      <c r="N27" s="138">
        <f t="shared" si="2"/>
        <v>413501</v>
      </c>
      <c r="O27" s="138">
        <f t="shared" ref="O27:W27" si="3">SUM(O28:O29)</f>
        <v>423129</v>
      </c>
      <c r="P27" s="138">
        <f t="shared" si="3"/>
        <v>404614</v>
      </c>
      <c r="Q27" s="138">
        <f t="shared" si="3"/>
        <v>344418</v>
      </c>
      <c r="R27" s="138">
        <f t="shared" si="3"/>
        <v>313708</v>
      </c>
      <c r="S27" s="138">
        <f t="shared" si="3"/>
        <v>266858</v>
      </c>
      <c r="T27" s="138">
        <f t="shared" si="3"/>
        <v>235985</v>
      </c>
      <c r="U27" s="138">
        <f t="shared" si="3"/>
        <v>220904</v>
      </c>
      <c r="V27" s="138">
        <f t="shared" si="3"/>
        <v>241602</v>
      </c>
      <c r="W27" s="138">
        <f t="shared" si="3"/>
        <v>237002</v>
      </c>
    </row>
    <row r="28" spans="1:44" ht="15" customHeight="1">
      <c r="B28" s="83" t="s">
        <v>172</v>
      </c>
      <c r="C28" s="85">
        <f>155086-15</f>
        <v>155071</v>
      </c>
      <c r="D28" s="85">
        <v>100562</v>
      </c>
      <c r="E28" s="85">
        <v>92715</v>
      </c>
      <c r="F28" s="85">
        <v>95249</v>
      </c>
      <c r="G28" s="85">
        <v>91069</v>
      </c>
      <c r="H28" s="85">
        <f>84845+7914</f>
        <v>92759</v>
      </c>
      <c r="I28" s="85">
        <v>91167</v>
      </c>
      <c r="J28" s="85">
        <v>118954</v>
      </c>
      <c r="K28" s="85">
        <v>142145</v>
      </c>
      <c r="L28" s="90">
        <v>194484</v>
      </c>
      <c r="M28" s="85">
        <v>237393</v>
      </c>
      <c r="N28" s="85">
        <v>231596</v>
      </c>
      <c r="O28" s="85">
        <v>251759</v>
      </c>
      <c r="P28" s="96">
        <f>219585+26745</f>
        <v>246330</v>
      </c>
      <c r="Q28" s="85">
        <f>170445+20850</f>
        <v>191295</v>
      </c>
      <c r="R28" s="85">
        <f>143289+16313</f>
        <v>159602</v>
      </c>
      <c r="S28" s="85">
        <f>102565+11910</f>
        <v>114475</v>
      </c>
      <c r="T28" s="85">
        <v>72836</v>
      </c>
      <c r="U28" s="85">
        <v>54390</v>
      </c>
      <c r="V28" s="85">
        <v>79513</v>
      </c>
      <c r="W28" s="85">
        <v>70414</v>
      </c>
    </row>
    <row r="29" spans="1:44" ht="15" customHeight="1">
      <c r="B29" s="83" t="s">
        <v>173</v>
      </c>
      <c r="C29" s="85">
        <v>157678</v>
      </c>
      <c r="D29" s="85">
        <v>197262</v>
      </c>
      <c r="E29" s="85">
        <v>246088</v>
      </c>
      <c r="F29" s="85">
        <v>294641</v>
      </c>
      <c r="G29" s="85">
        <v>340940</v>
      </c>
      <c r="H29" s="85">
        <v>418246</v>
      </c>
      <c r="I29" s="85">
        <v>435554</v>
      </c>
      <c r="J29" s="85">
        <v>437084</v>
      </c>
      <c r="K29" s="85">
        <v>389832</v>
      </c>
      <c r="L29" s="85">
        <v>331646</v>
      </c>
      <c r="M29" s="85">
        <v>210807</v>
      </c>
      <c r="N29" s="85">
        <f>181926-21</f>
        <v>181905</v>
      </c>
      <c r="O29" s="85">
        <v>171370</v>
      </c>
      <c r="P29" s="85">
        <v>158284</v>
      </c>
      <c r="Q29" s="85">
        <v>153123</v>
      </c>
      <c r="R29" s="85">
        <v>154106</v>
      </c>
      <c r="S29" s="85">
        <v>152383</v>
      </c>
      <c r="T29" s="85">
        <v>163149</v>
      </c>
      <c r="U29" s="85">
        <v>166514</v>
      </c>
      <c r="V29" s="85">
        <v>162089</v>
      </c>
      <c r="W29" s="85">
        <v>166588</v>
      </c>
    </row>
    <row r="30" spans="1:44" ht="15" customHeight="1">
      <c r="B30" s="83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8"/>
      <c r="U30" s="138"/>
      <c r="V30" s="138"/>
      <c r="W30" s="138"/>
    </row>
    <row r="35" spans="3:3" ht="15" customHeight="1">
      <c r="C35" s="85"/>
    </row>
    <row r="36" spans="3:3" ht="15" customHeight="1">
      <c r="C36" s="85"/>
    </row>
    <row r="40" spans="3:3" ht="15" customHeight="1">
      <c r="C40" s="32"/>
    </row>
    <row r="43" spans="3:3" ht="15" customHeight="1">
      <c r="C43" s="32"/>
    </row>
  </sheetData>
  <sheetProtection selectLockedCells="1" selectUnlockedCells="1"/>
  <customSheetViews>
    <customSheetView guid="{27A090AF-C8A8-4D26-AB93-5BEE644A94EB}" showPageBreaks="1" showGridLines="0" printArea="1" hiddenColumns="1" topLeftCell="A7">
      <pane xSplit="2" topLeftCell="C1" activePane="topRight" state="frozen"/>
      <selection pane="topRight" activeCell="H26" sqref="H26"/>
      <pageMargins left="0" right="0" top="0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0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PageBreaks="1" showGridLines="0" showRowCol="0" printArea="1" hiddenColumns="1">
      <pageMargins left="0" right="0" top="0" bottom="0" header="0" footer="0"/>
      <printOptions horizontalCentered="1"/>
      <pageSetup paperSize="9" scale="46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M14" sqref="M14"/>
      <pageMargins left="0" right="0" top="0" bottom="0" header="0" footer="0"/>
      <printOptions horizontalCentered="1"/>
      <pageSetup paperSize="9" scale="46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G32" sqref="G32"/>
      <pageMargins left="0" right="0" top="0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 topLeftCell="A7">
      <pane xSplit="2" topLeftCell="C1" activePane="topRight" state="frozen"/>
      <selection pane="topRight" activeCell="H26" sqref="H26"/>
      <pageMargins left="0" right="0" top="0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 topLeftCell="A7">
      <pane xSplit="2" topLeftCell="C1" activePane="topRight" state="frozen"/>
      <selection pane="topRight" activeCell="H26" sqref="H26"/>
      <pageMargins left="0" right="0" top="0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9">
    <mergeCell ref="B6:B7"/>
    <mergeCell ref="AF6:AI6"/>
    <mergeCell ref="AB6:AE6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I82"/>
  <sheetViews>
    <sheetView showGridLines="0" showRowColHeaders="0" zoomScale="90" zoomScaleNormal="90" workbookViewId="0">
      <pane xSplit="2" topLeftCell="C1" activePane="topRight" state="frozen"/>
      <selection pane="topRight"/>
    </sheetView>
  </sheetViews>
  <sheetFormatPr defaultColWidth="10.26953125" defaultRowHeight="15" customHeight="1"/>
  <cols>
    <col min="1" max="1" width="2.7265625" style="9" customWidth="1"/>
    <col min="2" max="2" width="57.81640625" style="9" customWidth="1"/>
    <col min="3" max="35" width="15.453125" style="9" customWidth="1"/>
    <col min="36" max="36" width="0.81640625" style="9" customWidth="1"/>
    <col min="37" max="16384" width="10.26953125" style="9"/>
  </cols>
  <sheetData>
    <row r="1" spans="2:35" ht="15" customHeight="1"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</row>
    <row r="2" spans="2:35" ht="15" customHeight="1">
      <c r="B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8"/>
      <c r="AD2" s="8"/>
      <c r="AE2" s="8"/>
      <c r="AF2" s="8"/>
      <c r="AG2" s="8"/>
      <c r="AH2" s="8"/>
      <c r="AI2" s="8"/>
    </row>
    <row r="3" spans="2:35" ht="15" customHeight="1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2:35" ht="15" customHeight="1">
      <c r="B4" s="10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2:35" ht="15" customHeight="1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</row>
    <row r="6" spans="2:35" ht="15" customHeight="1">
      <c r="B6" s="196" t="s">
        <v>154</v>
      </c>
      <c r="C6" s="174">
        <v>2025</v>
      </c>
      <c r="D6" s="204">
        <v>2024</v>
      </c>
      <c r="E6" s="198"/>
      <c r="F6" s="198"/>
      <c r="G6" s="199"/>
      <c r="H6" s="204">
        <v>2023</v>
      </c>
      <c r="I6" s="198"/>
      <c r="J6" s="198"/>
      <c r="K6" s="199"/>
      <c r="L6" s="204">
        <v>2022</v>
      </c>
      <c r="M6" s="198"/>
      <c r="N6" s="198"/>
      <c r="O6" s="199"/>
      <c r="P6" s="198">
        <v>2021</v>
      </c>
      <c r="Q6" s="198"/>
      <c r="R6" s="198"/>
      <c r="S6" s="199"/>
      <c r="T6" s="198">
        <v>2020</v>
      </c>
      <c r="U6" s="198"/>
      <c r="V6" s="198"/>
      <c r="W6" s="199"/>
      <c r="X6" s="198">
        <v>2019</v>
      </c>
      <c r="Y6" s="198"/>
      <c r="Z6" s="198"/>
      <c r="AA6" s="199"/>
      <c r="AB6" s="198">
        <v>2018</v>
      </c>
      <c r="AC6" s="198"/>
      <c r="AD6" s="198"/>
      <c r="AE6" s="199"/>
      <c r="AF6" s="204">
        <v>2017</v>
      </c>
      <c r="AG6" s="198"/>
      <c r="AH6" s="198"/>
      <c r="AI6" s="198"/>
    </row>
    <row r="7" spans="2:35" s="11" customFormat="1" ht="15" customHeight="1">
      <c r="B7" s="197"/>
      <c r="C7" s="91" t="s">
        <v>81</v>
      </c>
      <c r="D7" s="91" t="s">
        <v>82</v>
      </c>
      <c r="E7" s="91" t="s">
        <v>83</v>
      </c>
      <c r="F7" s="91" t="s">
        <v>84</v>
      </c>
      <c r="G7" s="91" t="s">
        <v>81</v>
      </c>
      <c r="H7" s="91" t="s">
        <v>82</v>
      </c>
      <c r="I7" s="91" t="s">
        <v>83</v>
      </c>
      <c r="J7" s="91" t="s">
        <v>84</v>
      </c>
      <c r="K7" s="91" t="s">
        <v>81</v>
      </c>
      <c r="L7" s="91" t="s">
        <v>82</v>
      </c>
      <c r="M7" s="91" t="s">
        <v>83</v>
      </c>
      <c r="N7" s="91" t="s">
        <v>84</v>
      </c>
      <c r="O7" s="91" t="s">
        <v>81</v>
      </c>
      <c r="P7" s="91" t="s">
        <v>82</v>
      </c>
      <c r="Q7" s="91" t="s">
        <v>83</v>
      </c>
      <c r="R7" s="91" t="s">
        <v>84</v>
      </c>
      <c r="S7" s="91" t="s">
        <v>81</v>
      </c>
      <c r="T7" s="91" t="s">
        <v>82</v>
      </c>
      <c r="U7" s="91" t="s">
        <v>83</v>
      </c>
      <c r="V7" s="91" t="s">
        <v>84</v>
      </c>
      <c r="W7" s="91" t="s">
        <v>81</v>
      </c>
      <c r="X7" s="91" t="s">
        <v>82</v>
      </c>
      <c r="Y7" s="91" t="s">
        <v>83</v>
      </c>
      <c r="Z7" s="91" t="s">
        <v>84</v>
      </c>
      <c r="AA7" s="91" t="s">
        <v>81</v>
      </c>
      <c r="AB7" s="91" t="s">
        <v>82</v>
      </c>
      <c r="AC7" s="91" t="s">
        <v>83</v>
      </c>
      <c r="AD7" s="91" t="s">
        <v>84</v>
      </c>
      <c r="AE7" s="91" t="s">
        <v>81</v>
      </c>
      <c r="AF7" s="91" t="s">
        <v>82</v>
      </c>
      <c r="AG7" s="91" t="s">
        <v>83</v>
      </c>
      <c r="AH7" s="91" t="s">
        <v>84</v>
      </c>
      <c r="AI7" s="91" t="s">
        <v>81</v>
      </c>
    </row>
    <row r="9" spans="2:35" ht="15" customHeight="1">
      <c r="B9" s="83" t="s">
        <v>50</v>
      </c>
      <c r="C9" s="96">
        <v>465858</v>
      </c>
      <c r="D9" s="96">
        <v>455403</v>
      </c>
      <c r="E9" s="96">
        <v>507682</v>
      </c>
      <c r="F9" s="96">
        <v>541473</v>
      </c>
      <c r="G9" s="96">
        <v>598353</v>
      </c>
      <c r="H9" s="96">
        <v>639154</v>
      </c>
      <c r="I9" s="96">
        <v>569904</v>
      </c>
      <c r="J9" s="96">
        <v>648789</v>
      </c>
      <c r="K9" s="96">
        <v>647676</v>
      </c>
      <c r="L9" s="96">
        <v>558950</v>
      </c>
      <c r="M9" s="96">
        <v>555251</v>
      </c>
      <c r="N9" s="96">
        <v>749596</v>
      </c>
      <c r="O9" s="96">
        <v>620808</v>
      </c>
      <c r="P9" s="96">
        <v>566966</v>
      </c>
      <c r="Q9" s="96">
        <v>251528</v>
      </c>
      <c r="R9" s="96">
        <v>361196</v>
      </c>
      <c r="S9" s="96">
        <v>145514</v>
      </c>
      <c r="T9" s="96">
        <v>377629</v>
      </c>
      <c r="U9" s="96">
        <v>225586</v>
      </c>
      <c r="V9" s="96">
        <v>289390</v>
      </c>
      <c r="W9" s="96">
        <v>281060</v>
      </c>
      <c r="X9" s="94">
        <v>342361</v>
      </c>
      <c r="Y9" s="94">
        <v>340240</v>
      </c>
      <c r="Z9" s="96">
        <v>369717</v>
      </c>
      <c r="AA9" s="96">
        <v>287533</v>
      </c>
      <c r="AB9" s="96">
        <v>331162</v>
      </c>
      <c r="AC9" s="96">
        <v>223744</v>
      </c>
      <c r="AD9" s="96">
        <v>137317</v>
      </c>
      <c r="AE9" s="96">
        <v>211295</v>
      </c>
      <c r="AF9" s="96">
        <v>144935</v>
      </c>
      <c r="AG9" s="96">
        <v>176119</v>
      </c>
      <c r="AH9" s="96">
        <v>129176</v>
      </c>
      <c r="AI9" s="96">
        <v>159961</v>
      </c>
    </row>
    <row r="10" spans="2:35" ht="15" customHeight="1">
      <c r="B10" s="83" t="s">
        <v>49</v>
      </c>
      <c r="C10" s="96">
        <v>581059</v>
      </c>
      <c r="D10" s="96">
        <v>458363</v>
      </c>
      <c r="E10" s="96">
        <v>347018</v>
      </c>
      <c r="F10" s="96">
        <v>266861</v>
      </c>
      <c r="G10" s="96">
        <v>241133</v>
      </c>
      <c r="H10" s="96">
        <v>119094</v>
      </c>
      <c r="I10" s="96">
        <v>212210</v>
      </c>
      <c r="J10" s="96">
        <v>284986</v>
      </c>
      <c r="K10" s="96">
        <v>285338</v>
      </c>
      <c r="L10" s="96">
        <v>141449</v>
      </c>
      <c r="M10" s="96">
        <v>98718</v>
      </c>
      <c r="N10" s="96">
        <v>98351</v>
      </c>
      <c r="O10" s="96">
        <v>95384</v>
      </c>
      <c r="P10" s="96">
        <v>75783</v>
      </c>
      <c r="Q10" s="96">
        <v>56488</v>
      </c>
      <c r="R10" s="96">
        <v>54292</v>
      </c>
      <c r="S10" s="96">
        <v>46096</v>
      </c>
      <c r="T10" s="96">
        <v>45686</v>
      </c>
      <c r="U10" s="96">
        <v>48965</v>
      </c>
      <c r="V10" s="96">
        <v>71897</v>
      </c>
      <c r="W10" s="96">
        <v>96182</v>
      </c>
      <c r="X10" s="94">
        <v>96282</v>
      </c>
      <c r="Y10" s="94">
        <v>107616</v>
      </c>
      <c r="Z10" s="96">
        <v>124010</v>
      </c>
      <c r="AA10" s="96">
        <v>125252</v>
      </c>
      <c r="AB10" s="96">
        <v>132489</v>
      </c>
      <c r="AC10" s="96">
        <v>139970</v>
      </c>
      <c r="AD10" s="96">
        <v>133501</v>
      </c>
      <c r="AE10" s="96">
        <v>138475</v>
      </c>
      <c r="AF10" s="96">
        <v>188793</v>
      </c>
      <c r="AG10" s="96">
        <v>279900</v>
      </c>
      <c r="AH10" s="96">
        <v>339187</v>
      </c>
      <c r="AI10" s="96">
        <v>383354</v>
      </c>
    </row>
    <row r="11" spans="2:35" ht="15" customHeight="1">
      <c r="B11" s="83" t="s">
        <v>155</v>
      </c>
      <c r="C11" s="96">
        <v>500714</v>
      </c>
      <c r="D11" s="96">
        <v>464077</v>
      </c>
      <c r="E11" s="96">
        <v>460779</v>
      </c>
      <c r="F11" s="96">
        <v>447132</v>
      </c>
      <c r="G11" s="96">
        <v>407791</v>
      </c>
      <c r="H11" s="96">
        <v>392652</v>
      </c>
      <c r="I11" s="96">
        <v>391321</v>
      </c>
      <c r="J11" s="96">
        <v>365734</v>
      </c>
      <c r="K11" s="96">
        <v>375870</v>
      </c>
      <c r="L11" s="96">
        <v>398462</v>
      </c>
      <c r="M11" s="96">
        <v>404124</v>
      </c>
      <c r="N11" s="96">
        <v>355551</v>
      </c>
      <c r="O11" s="96">
        <v>269786</v>
      </c>
      <c r="P11" s="96">
        <v>210101</v>
      </c>
      <c r="Q11" s="96">
        <v>160287</v>
      </c>
      <c r="R11" s="96">
        <v>83903</v>
      </c>
      <c r="S11" s="96">
        <v>32979</v>
      </c>
      <c r="T11" s="96">
        <v>27764</v>
      </c>
      <c r="U11" s="96">
        <v>29407</v>
      </c>
      <c r="V11" s="96">
        <v>21808</v>
      </c>
      <c r="W11" s="96">
        <v>18830</v>
      </c>
      <c r="X11" s="94">
        <v>22276</v>
      </c>
      <c r="Y11" s="94">
        <v>25442</v>
      </c>
      <c r="Z11" s="96">
        <v>18604</v>
      </c>
      <c r="AA11" s="96">
        <v>15930</v>
      </c>
      <c r="AB11" s="96">
        <v>15888</v>
      </c>
      <c r="AC11" s="96">
        <v>14532</v>
      </c>
      <c r="AD11" s="96">
        <v>11567</v>
      </c>
      <c r="AE11" s="96">
        <v>18813</v>
      </c>
      <c r="AF11" s="96">
        <v>19947</v>
      </c>
      <c r="AG11" s="96">
        <v>21911</v>
      </c>
      <c r="AH11" s="96">
        <v>26857</v>
      </c>
      <c r="AI11" s="96">
        <v>35950</v>
      </c>
    </row>
    <row r="12" spans="2:35" ht="15" customHeight="1">
      <c r="B12" s="83" t="s">
        <v>156</v>
      </c>
      <c r="C12" s="96">
        <v>128378</v>
      </c>
      <c r="D12" s="96">
        <v>119871</v>
      </c>
      <c r="E12" s="96">
        <v>128217</v>
      </c>
      <c r="F12" s="96">
        <v>129892</v>
      </c>
      <c r="G12" s="96">
        <v>127897</v>
      </c>
      <c r="H12" s="96">
        <v>126657</v>
      </c>
      <c r="I12" s="96">
        <v>136590</v>
      </c>
      <c r="J12" s="96">
        <v>159363</v>
      </c>
      <c r="K12" s="96">
        <v>200218</v>
      </c>
      <c r="L12" s="96">
        <v>158709</v>
      </c>
      <c r="M12" s="96">
        <v>97138</v>
      </c>
      <c r="N12" s="96">
        <v>97393</v>
      </c>
      <c r="O12" s="96">
        <v>34828</v>
      </c>
      <c r="P12" s="96">
        <v>14950</v>
      </c>
      <c r="Q12" s="96">
        <v>1957</v>
      </c>
      <c r="R12" s="96">
        <v>9747</v>
      </c>
      <c r="S12" s="96">
        <v>5801</v>
      </c>
      <c r="T12" s="93">
        <v>1488</v>
      </c>
      <c r="U12" s="93">
        <v>432</v>
      </c>
      <c r="V12" s="93">
        <v>1553</v>
      </c>
      <c r="W12" s="93">
        <v>2219</v>
      </c>
      <c r="X12" s="94">
        <v>3530</v>
      </c>
      <c r="Y12" s="94">
        <v>4019</v>
      </c>
      <c r="Z12" s="96">
        <v>3632</v>
      </c>
      <c r="AA12" s="96">
        <v>4431</v>
      </c>
      <c r="AB12" s="96">
        <v>2608</v>
      </c>
      <c r="AC12" s="96">
        <v>7186</v>
      </c>
      <c r="AD12" s="96">
        <v>13391</v>
      </c>
      <c r="AE12" s="96">
        <v>14738</v>
      </c>
      <c r="AF12" s="96">
        <v>22588</v>
      </c>
      <c r="AG12" s="96">
        <v>31997</v>
      </c>
      <c r="AH12" s="96">
        <v>24310</v>
      </c>
      <c r="AI12" s="96">
        <v>61730</v>
      </c>
    </row>
    <row r="13" spans="2:35" ht="15" customHeight="1">
      <c r="B13" s="83" t="s">
        <v>157</v>
      </c>
      <c r="C13" s="96">
        <v>4611</v>
      </c>
      <c r="D13" s="96">
        <v>5379</v>
      </c>
      <c r="E13" s="96">
        <v>6192</v>
      </c>
      <c r="F13" s="96">
        <v>6529</v>
      </c>
      <c r="G13" s="96">
        <v>6459</v>
      </c>
      <c r="H13" s="96">
        <v>6763</v>
      </c>
      <c r="I13" s="96">
        <v>6440</v>
      </c>
      <c r="J13" s="96">
        <v>5906</v>
      </c>
      <c r="K13" s="96">
        <v>5920</v>
      </c>
      <c r="L13" s="96">
        <v>6732</v>
      </c>
      <c r="M13" s="96">
        <v>7139</v>
      </c>
      <c r="N13" s="96">
        <v>7661</v>
      </c>
      <c r="O13" s="96">
        <v>7285</v>
      </c>
      <c r="P13" s="96">
        <v>6615</v>
      </c>
      <c r="Q13" s="96">
        <v>5804</v>
      </c>
      <c r="R13" s="96">
        <v>5277</v>
      </c>
      <c r="S13" s="96">
        <v>4800</v>
      </c>
      <c r="T13" s="93">
        <v>4668</v>
      </c>
      <c r="U13" s="93">
        <v>4097</v>
      </c>
      <c r="V13" s="94">
        <v>3578</v>
      </c>
      <c r="W13" s="94">
        <v>3576</v>
      </c>
      <c r="X13" s="94">
        <v>3814</v>
      </c>
      <c r="Y13" s="94">
        <v>3834</v>
      </c>
      <c r="Z13" s="96">
        <v>3515</v>
      </c>
      <c r="AA13" s="96">
        <v>3089</v>
      </c>
      <c r="AB13" s="96">
        <v>2884</v>
      </c>
      <c r="AC13" s="96">
        <v>2570</v>
      </c>
      <c r="AD13" s="96">
        <v>2558</v>
      </c>
      <c r="AE13" s="96">
        <v>2585</v>
      </c>
      <c r="AF13" s="96">
        <v>2362</v>
      </c>
      <c r="AG13" s="96">
        <v>2137</v>
      </c>
      <c r="AH13" s="96">
        <v>1979</v>
      </c>
      <c r="AI13" s="96">
        <v>1866</v>
      </c>
    </row>
    <row r="14" spans="2:35" ht="15" customHeight="1">
      <c r="B14" s="83" t="s">
        <v>158</v>
      </c>
      <c r="C14" s="96">
        <v>274</v>
      </c>
      <c r="D14" s="96">
        <v>457</v>
      </c>
      <c r="E14" s="96">
        <v>850</v>
      </c>
      <c r="F14" s="96">
        <v>1174</v>
      </c>
      <c r="G14" s="96">
        <v>1699</v>
      </c>
      <c r="H14" s="96">
        <v>2304</v>
      </c>
      <c r="I14" s="96">
        <v>3773</v>
      </c>
      <c r="J14" s="96">
        <v>5858</v>
      </c>
      <c r="K14" s="96">
        <v>5221</v>
      </c>
      <c r="L14" s="96">
        <v>5993</v>
      </c>
      <c r="M14" s="96">
        <v>7043</v>
      </c>
      <c r="N14" s="96">
        <v>8358</v>
      </c>
      <c r="O14" s="96">
        <v>9287</v>
      </c>
      <c r="P14" s="96">
        <v>10820</v>
      </c>
      <c r="Q14" s="96">
        <v>12866</v>
      </c>
      <c r="R14" s="96">
        <v>3676</v>
      </c>
      <c r="S14" s="96">
        <v>2460</v>
      </c>
      <c r="T14" s="93">
        <v>2795</v>
      </c>
      <c r="U14" s="93">
        <v>3258</v>
      </c>
      <c r="V14" s="94">
        <v>3823</v>
      </c>
      <c r="W14" s="94">
        <v>4771</v>
      </c>
      <c r="X14" s="94">
        <v>3811</v>
      </c>
      <c r="Y14" s="94">
        <v>6745</v>
      </c>
      <c r="Z14" s="96">
        <v>7824</v>
      </c>
      <c r="AA14" s="96">
        <v>9255</v>
      </c>
      <c r="AB14" s="96">
        <v>11686</v>
      </c>
      <c r="AC14" s="96">
        <v>12875</v>
      </c>
      <c r="AD14" s="96">
        <v>9912</v>
      </c>
      <c r="AE14" s="96">
        <v>5318</v>
      </c>
      <c r="AF14" s="96">
        <v>6920</v>
      </c>
      <c r="AG14" s="96">
        <v>8340</v>
      </c>
      <c r="AH14" s="96">
        <v>10147</v>
      </c>
      <c r="AI14" s="96">
        <v>17835</v>
      </c>
    </row>
    <row r="15" spans="2:35" ht="15" customHeight="1">
      <c r="B15" s="83" t="s">
        <v>159</v>
      </c>
      <c r="C15" s="96">
        <v>43</v>
      </c>
      <c r="D15" s="96">
        <v>76</v>
      </c>
      <c r="E15" s="96">
        <v>74</v>
      </c>
      <c r="F15" s="96">
        <v>106</v>
      </c>
      <c r="G15" s="96">
        <v>954</v>
      </c>
      <c r="H15" s="96">
        <v>2401</v>
      </c>
      <c r="I15" s="96">
        <v>3286</v>
      </c>
      <c r="J15" s="96">
        <v>4257</v>
      </c>
      <c r="K15" s="96">
        <v>3357</v>
      </c>
      <c r="L15" s="96">
        <v>3527</v>
      </c>
      <c r="M15" s="96">
        <v>4564</v>
      </c>
      <c r="N15" s="96">
        <v>3986</v>
      </c>
      <c r="O15" s="96">
        <v>4689</v>
      </c>
      <c r="P15" s="96">
        <v>4366</v>
      </c>
      <c r="Q15" s="96">
        <v>4110</v>
      </c>
      <c r="R15" s="96">
        <v>3077</v>
      </c>
      <c r="S15" s="96">
        <v>1783</v>
      </c>
      <c r="T15" s="93">
        <v>1725</v>
      </c>
      <c r="U15" s="93">
        <v>1946</v>
      </c>
      <c r="V15" s="94">
        <v>2762</v>
      </c>
      <c r="W15" s="94">
        <v>3037</v>
      </c>
      <c r="X15" s="94">
        <v>4601</v>
      </c>
      <c r="Y15" s="94">
        <v>5942</v>
      </c>
      <c r="Z15" s="96">
        <v>8129</v>
      </c>
      <c r="AA15" s="96">
        <v>7957</v>
      </c>
      <c r="AB15" s="96">
        <v>9182</v>
      </c>
      <c r="AC15" s="96">
        <v>12367</v>
      </c>
      <c r="AD15" s="96">
        <v>15256</v>
      </c>
      <c r="AE15" s="96">
        <v>18271</v>
      </c>
      <c r="AF15" s="96">
        <v>22287</v>
      </c>
      <c r="AG15" s="96">
        <v>30966</v>
      </c>
      <c r="AH15" s="96">
        <v>37472</v>
      </c>
      <c r="AI15" s="96">
        <v>48004</v>
      </c>
    </row>
    <row r="16" spans="2:35" ht="15" customHeight="1">
      <c r="B16" s="83" t="s">
        <v>160</v>
      </c>
      <c r="C16" s="96">
        <v>0</v>
      </c>
      <c r="D16" s="96">
        <v>0</v>
      </c>
      <c r="E16" s="96">
        <v>0</v>
      </c>
      <c r="F16" s="96">
        <v>0</v>
      </c>
      <c r="G16" s="96">
        <v>0</v>
      </c>
      <c r="H16" s="96">
        <v>0</v>
      </c>
      <c r="I16" s="96">
        <v>0</v>
      </c>
      <c r="J16" s="96">
        <v>0</v>
      </c>
      <c r="K16" s="96">
        <v>0</v>
      </c>
      <c r="L16" s="96">
        <v>0</v>
      </c>
      <c r="M16" s="96">
        <v>0</v>
      </c>
      <c r="N16" s="96">
        <v>0</v>
      </c>
      <c r="O16" s="96">
        <v>0</v>
      </c>
      <c r="P16" s="96">
        <v>-37</v>
      </c>
      <c r="Q16" s="96">
        <v>0</v>
      </c>
      <c r="R16" s="96">
        <v>0</v>
      </c>
      <c r="S16" s="96">
        <v>0</v>
      </c>
      <c r="T16" s="96">
        <v>0</v>
      </c>
      <c r="U16" s="96">
        <v>0</v>
      </c>
      <c r="V16" s="94">
        <v>38690</v>
      </c>
      <c r="W16" s="94">
        <v>533533</v>
      </c>
      <c r="X16" s="94">
        <v>-61073</v>
      </c>
      <c r="Y16" s="94">
        <v>151746</v>
      </c>
      <c r="Z16" s="96">
        <v>-29463</v>
      </c>
      <c r="AA16" s="96">
        <v>10004</v>
      </c>
      <c r="AB16" s="96">
        <v>-58972</v>
      </c>
      <c r="AC16" s="96">
        <v>67651</v>
      </c>
      <c r="AD16" s="96">
        <v>243014</v>
      </c>
      <c r="AE16" s="96">
        <v>7217</v>
      </c>
      <c r="AF16" s="96">
        <v>63951</v>
      </c>
      <c r="AG16" s="96">
        <v>-64043</v>
      </c>
      <c r="AH16" s="96">
        <v>63860</v>
      </c>
      <c r="AI16" s="96">
        <v>-41431</v>
      </c>
    </row>
    <row r="17" spans="2:35" ht="15" customHeight="1">
      <c r="B17" s="83" t="s">
        <v>161</v>
      </c>
      <c r="C17" s="96">
        <v>0</v>
      </c>
      <c r="D17" s="96">
        <v>0</v>
      </c>
      <c r="E17" s="96">
        <v>0</v>
      </c>
      <c r="F17" s="96">
        <v>0</v>
      </c>
      <c r="G17" s="96">
        <v>0</v>
      </c>
      <c r="H17" s="96">
        <v>0</v>
      </c>
      <c r="I17" s="96">
        <v>0</v>
      </c>
      <c r="J17" s="96">
        <v>0</v>
      </c>
      <c r="K17" s="96">
        <v>0</v>
      </c>
      <c r="L17" s="96">
        <v>0</v>
      </c>
      <c r="M17" s="96">
        <v>0</v>
      </c>
      <c r="N17" s="96">
        <v>0</v>
      </c>
      <c r="O17" s="96">
        <v>0</v>
      </c>
      <c r="P17" s="96">
        <v>0</v>
      </c>
      <c r="Q17" s="96">
        <v>0</v>
      </c>
      <c r="R17" s="96">
        <v>0</v>
      </c>
      <c r="S17" s="96">
        <v>0</v>
      </c>
      <c r="T17" s="96">
        <v>0</v>
      </c>
      <c r="U17" s="96">
        <v>0</v>
      </c>
      <c r="V17" s="96">
        <v>16617</v>
      </c>
      <c r="W17" s="96">
        <v>67318</v>
      </c>
      <c r="X17" s="94">
        <v>34366</v>
      </c>
      <c r="Y17" s="94">
        <v>37022</v>
      </c>
      <c r="Z17" s="96">
        <v>47915</v>
      </c>
      <c r="AA17" s="96">
        <v>75003</v>
      </c>
      <c r="AB17" s="96">
        <v>-6002</v>
      </c>
      <c r="AC17" s="96">
        <v>63236</v>
      </c>
      <c r="AD17" s="96">
        <v>55286</v>
      </c>
      <c r="AE17" s="96">
        <v>-7812</v>
      </c>
      <c r="AF17" s="96">
        <v>37790</v>
      </c>
      <c r="AG17" s="96">
        <v>13674</v>
      </c>
      <c r="AH17" s="96">
        <v>57239</v>
      </c>
      <c r="AI17" s="96">
        <v>17198</v>
      </c>
    </row>
    <row r="18" spans="2:35" ht="15" customHeight="1">
      <c r="B18" s="83" t="s">
        <v>162</v>
      </c>
      <c r="C18" s="96">
        <v>0</v>
      </c>
      <c r="D18" s="96">
        <v>0</v>
      </c>
      <c r="E18" s="96">
        <v>0</v>
      </c>
      <c r="F18" s="96">
        <v>0</v>
      </c>
      <c r="G18" s="96">
        <v>0</v>
      </c>
      <c r="H18" s="96">
        <v>0</v>
      </c>
      <c r="I18" s="96">
        <v>0</v>
      </c>
      <c r="J18" s="96">
        <v>0</v>
      </c>
      <c r="K18" s="96">
        <v>0</v>
      </c>
      <c r="L18" s="96">
        <v>0</v>
      </c>
      <c r="M18" s="96">
        <v>0</v>
      </c>
      <c r="N18" s="96">
        <v>0</v>
      </c>
      <c r="O18" s="96">
        <v>0</v>
      </c>
      <c r="P18" s="96">
        <v>0</v>
      </c>
      <c r="Q18" s="96">
        <v>0</v>
      </c>
      <c r="R18" s="96">
        <v>0</v>
      </c>
      <c r="S18" s="96">
        <v>0</v>
      </c>
      <c r="T18" s="96">
        <v>0</v>
      </c>
      <c r="U18" s="96">
        <v>0</v>
      </c>
      <c r="V18" s="96">
        <v>0</v>
      </c>
      <c r="W18" s="96">
        <v>0</v>
      </c>
      <c r="X18" s="93">
        <v>0</v>
      </c>
      <c r="Y18" s="94">
        <v>42</v>
      </c>
      <c r="Z18" s="96">
        <v>79</v>
      </c>
      <c r="AA18" s="96">
        <v>84</v>
      </c>
      <c r="AB18" s="96">
        <v>355</v>
      </c>
      <c r="AC18" s="96">
        <v>633</v>
      </c>
      <c r="AD18" s="96">
        <v>1225</v>
      </c>
      <c r="AE18" s="96">
        <v>1339</v>
      </c>
      <c r="AF18" s="96">
        <v>2262</v>
      </c>
      <c r="AG18" s="96">
        <v>4196</v>
      </c>
      <c r="AH18" s="96">
        <v>5097</v>
      </c>
      <c r="AI18" s="96">
        <v>6769</v>
      </c>
    </row>
    <row r="19" spans="2:35" ht="15" customHeight="1">
      <c r="B19" s="83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</row>
    <row r="20" spans="2:35" s="15" customFormat="1" ht="15" customHeight="1">
      <c r="B20" s="81" t="s">
        <v>129</v>
      </c>
      <c r="C20" s="129">
        <f t="shared" ref="C20:I20" si="0">SUM(C9:C18)</f>
        <v>1680937</v>
      </c>
      <c r="D20" s="129">
        <f t="shared" si="0"/>
        <v>1503626</v>
      </c>
      <c r="E20" s="129">
        <f t="shared" si="0"/>
        <v>1450812</v>
      </c>
      <c r="F20" s="129">
        <f t="shared" si="0"/>
        <v>1393167</v>
      </c>
      <c r="G20" s="129">
        <f t="shared" si="0"/>
        <v>1384286</v>
      </c>
      <c r="H20" s="129">
        <f t="shared" si="0"/>
        <v>1289025</v>
      </c>
      <c r="I20" s="129">
        <f t="shared" si="0"/>
        <v>1323524</v>
      </c>
      <c r="J20" s="129">
        <f t="shared" ref="J20:O20" si="1">SUM(J9:J18)</f>
        <v>1474893</v>
      </c>
      <c r="K20" s="129">
        <f t="shared" si="1"/>
        <v>1523600</v>
      </c>
      <c r="L20" s="129">
        <f t="shared" si="1"/>
        <v>1273822</v>
      </c>
      <c r="M20" s="129">
        <f t="shared" si="1"/>
        <v>1173977</v>
      </c>
      <c r="N20" s="129">
        <f t="shared" si="1"/>
        <v>1320896</v>
      </c>
      <c r="O20" s="129">
        <f t="shared" si="1"/>
        <v>1042067</v>
      </c>
      <c r="P20" s="129">
        <f t="shared" ref="P20:S20" si="2">SUM(P9:P18)</f>
        <v>889564</v>
      </c>
      <c r="Q20" s="129">
        <f t="shared" si="2"/>
        <v>493040</v>
      </c>
      <c r="R20" s="129">
        <f t="shared" si="2"/>
        <v>521168</v>
      </c>
      <c r="S20" s="129">
        <f t="shared" si="2"/>
        <v>239433</v>
      </c>
      <c r="T20" s="129">
        <v>461755</v>
      </c>
      <c r="U20" s="129">
        <v>313691</v>
      </c>
      <c r="V20" s="129">
        <v>444442</v>
      </c>
      <c r="W20" s="129">
        <v>1009655</v>
      </c>
      <c r="X20" s="129">
        <v>449968</v>
      </c>
      <c r="Y20" s="129">
        <v>682648</v>
      </c>
      <c r="Z20" s="129">
        <v>553962</v>
      </c>
      <c r="AA20" s="129">
        <v>538538</v>
      </c>
      <c r="AB20" s="129">
        <v>441280</v>
      </c>
      <c r="AC20" s="129">
        <v>544764</v>
      </c>
      <c r="AD20" s="129">
        <v>623027</v>
      </c>
      <c r="AE20" s="129">
        <v>410239</v>
      </c>
      <c r="AF20" s="129">
        <v>511835</v>
      </c>
      <c r="AG20" s="129">
        <v>505197</v>
      </c>
      <c r="AH20" s="129">
        <v>695324</v>
      </c>
      <c r="AI20" s="129">
        <v>691236</v>
      </c>
    </row>
    <row r="21" spans="2:35" s="13" customFormat="1" ht="13"/>
    <row r="22" spans="2:35" s="13" customFormat="1" ht="15" customHeight="1"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4"/>
      <c r="T22" s="142"/>
      <c r="U22" s="142"/>
      <c r="V22" s="142"/>
      <c r="W22" s="142"/>
      <c r="X22" s="22"/>
      <c r="Y22" s="22"/>
      <c r="Z22" s="22"/>
      <c r="AA22" s="22"/>
      <c r="AB22" s="22"/>
      <c r="AC22" s="22"/>
      <c r="AD22" s="22"/>
      <c r="AE22" s="22"/>
    </row>
    <row r="23" spans="2:35" s="13" customFormat="1" ht="15" customHeight="1"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S23" s="40"/>
      <c r="T23" s="40"/>
      <c r="U23" s="40"/>
      <c r="V23" s="40"/>
      <c r="W23" s="40"/>
      <c r="X23" s="40"/>
      <c r="Y23" s="40"/>
      <c r="Z23" s="40"/>
      <c r="AA23" s="40"/>
    </row>
    <row r="24" spans="2:35" s="13" customFormat="1" ht="15" customHeight="1">
      <c r="C24" s="129"/>
      <c r="D24" s="129"/>
      <c r="E24" s="129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R24" s="129"/>
      <c r="S24" s="129"/>
    </row>
    <row r="25" spans="2:35" s="13" customFormat="1" ht="15" customHeight="1"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</row>
    <row r="26" spans="2:35" s="13" customFormat="1" ht="15" customHeight="1">
      <c r="C26" s="22"/>
      <c r="D26" s="22"/>
      <c r="E26" s="22"/>
      <c r="F26" s="22"/>
      <c r="G26" s="22"/>
      <c r="H26" s="22"/>
      <c r="I26" s="22"/>
    </row>
    <row r="27" spans="2:35" s="13" customFormat="1" ht="15" customHeight="1">
      <c r="C27" s="22"/>
      <c r="D27" s="22"/>
      <c r="E27" s="22"/>
      <c r="F27" s="22"/>
      <c r="G27" s="22"/>
      <c r="H27" s="22"/>
      <c r="I27" s="22"/>
    </row>
    <row r="28" spans="2:35" s="13" customFormat="1" ht="15" customHeight="1"/>
    <row r="29" spans="2:35" s="13" customFormat="1" ht="15" customHeight="1"/>
    <row r="30" spans="2:35" s="13" customFormat="1" ht="15" customHeight="1">
      <c r="C30" s="14"/>
    </row>
    <row r="31" spans="2:35" s="13" customFormat="1" ht="15" customHeight="1"/>
    <row r="32" spans="2:35" s="13" customFormat="1" ht="15" customHeight="1"/>
    <row r="33" s="13" customFormat="1" ht="15" customHeight="1"/>
    <row r="34" s="13" customFormat="1" ht="15" customHeight="1"/>
    <row r="35" s="13" customFormat="1" ht="15" customHeight="1"/>
    <row r="36" s="13" customFormat="1" ht="15" customHeight="1"/>
    <row r="37" s="13" customFormat="1" ht="15" customHeight="1"/>
    <row r="38" s="13" customFormat="1" ht="15" customHeight="1"/>
    <row r="39" s="13" customFormat="1" ht="15" customHeight="1"/>
    <row r="40" s="13" customFormat="1" ht="15" customHeight="1"/>
    <row r="41" s="13" customFormat="1" ht="15" customHeight="1"/>
    <row r="42" s="13" customFormat="1" ht="15" customHeight="1"/>
    <row r="43" s="13" customFormat="1" ht="15" customHeight="1"/>
    <row r="44" s="13" customFormat="1" ht="15" customHeight="1"/>
    <row r="45" s="13" customFormat="1" ht="15" customHeight="1"/>
    <row r="46" s="13" customFormat="1" ht="15" customHeight="1"/>
    <row r="47" s="13" customFormat="1" ht="15" customHeight="1"/>
    <row r="48" s="13" customFormat="1" ht="15" customHeight="1"/>
    <row r="49" s="13" customFormat="1" ht="15" customHeight="1"/>
    <row r="50" s="13" customFormat="1" ht="15" customHeight="1"/>
    <row r="51" s="13" customFormat="1" ht="15" customHeight="1"/>
    <row r="52" s="13" customFormat="1" ht="15" customHeight="1"/>
    <row r="53" s="13" customFormat="1" ht="15" customHeight="1"/>
    <row r="54" s="13" customFormat="1" ht="15" customHeight="1"/>
    <row r="55" s="13" customFormat="1" ht="15" customHeight="1"/>
    <row r="56" s="13" customFormat="1" ht="15" customHeight="1"/>
    <row r="57" s="13" customFormat="1" ht="15" customHeight="1"/>
    <row r="58" s="13" customFormat="1" ht="15" customHeight="1"/>
    <row r="59" s="13" customFormat="1" ht="15" customHeight="1"/>
    <row r="60" s="13" customFormat="1" ht="15" customHeight="1"/>
    <row r="61" s="13" customFormat="1" ht="15" customHeight="1"/>
    <row r="62" s="13" customFormat="1" ht="15" customHeight="1"/>
    <row r="63" s="13" customFormat="1" ht="15" customHeight="1"/>
    <row r="64" s="13" customFormat="1" ht="15" customHeight="1"/>
    <row r="65" s="13" customFormat="1" ht="15" customHeight="1"/>
    <row r="66" s="13" customFormat="1" ht="15" customHeight="1"/>
    <row r="67" s="13" customFormat="1" ht="15" customHeight="1"/>
    <row r="68" s="13" customFormat="1" ht="15" customHeight="1"/>
    <row r="69" s="13" customFormat="1" ht="15" customHeight="1"/>
    <row r="70" s="13" customFormat="1" ht="15" customHeight="1"/>
    <row r="71" s="13" customFormat="1" ht="15" customHeight="1"/>
    <row r="72" s="13" customFormat="1" ht="15" customHeight="1"/>
    <row r="73" s="13" customFormat="1" ht="15" customHeight="1"/>
    <row r="74" s="13" customFormat="1" ht="15" customHeight="1"/>
    <row r="75" s="13" customFormat="1" ht="15" customHeight="1"/>
    <row r="76" s="13" customFormat="1" ht="15" customHeight="1"/>
    <row r="77" s="13" customFormat="1" ht="15" customHeight="1"/>
    <row r="78" s="13" customFormat="1" ht="15" customHeight="1"/>
    <row r="79" s="13" customFormat="1" ht="15" customHeight="1"/>
    <row r="80" s="13" customFormat="1" ht="15" customHeight="1"/>
    <row r="81" s="13" customFormat="1" ht="15" customHeight="1"/>
    <row r="82" s="13" customFormat="1" ht="15" customHeight="1"/>
  </sheetData>
  <customSheetViews>
    <customSheetView guid="{27A090AF-C8A8-4D26-AB93-5BEE644A94EB}" showPageBreaks="1" showGridLines="0" printArea="1" hiddenColumns="1">
      <pane xSplit="2" topLeftCell="C1" activePane="topRight" state="frozen"/>
      <selection pane="topRight" activeCell="C23" sqref="C23"/>
      <pageMargins left="0" right="0" top="0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0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howGridLines="0" showRowCol="0" printArea="1" hiddenColumns="1">
      <pageMargins left="0" right="0" top="0" bottom="0" header="0" footer="0"/>
      <printOptions horizontalCentered="1"/>
      <pageSetup paperSize="9" scale="41" orientation="landscape" horizontalDpi="1200" verticalDpi="1200" r:id="rId3"/>
      <headerFooter alignWithMargins="0"/>
    </customSheetView>
    <customSheetView guid="{EEC21706-2D9D-4FD7-BB7F-BBE90C0C7A1B}" scale="85" showGridLines="0" showRowCol="0" hiddenColumns="1">
      <selection activeCell="M24" sqref="M24:N24"/>
      <pageMargins left="0" right="0" top="0" bottom="0" header="0" footer="0"/>
      <printOptions horizontalCentered="1"/>
      <pageSetup paperSize="9" scale="41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>
      <pane xSplit="2" topLeftCell="C1" activePane="topRight" state="frozen"/>
      <selection pane="topRight" activeCell="J29" sqref="J29"/>
      <pageMargins left="0" right="0" top="0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hiddenColumns="1">
      <pane xSplit="2" topLeftCell="C1" activePane="topRight" state="frozen"/>
      <selection pane="topRight" activeCell="C23" sqref="C23"/>
      <pageMargins left="0" right="0" top="0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hiddenColumns="1">
      <pane xSplit="2" topLeftCell="C1" activePane="topRight" state="frozen"/>
      <selection pane="topRight" activeCell="C23" sqref="C23"/>
      <pageMargins left="0" right="0" top="0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9">
    <mergeCell ref="AF6:AI6"/>
    <mergeCell ref="B6:B7"/>
    <mergeCell ref="AB6:AE6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drawing r:id="rId9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119"/>
  <sheetViews>
    <sheetView showGridLines="0" showRowColHeaders="0" zoomScale="90" zoomScaleNormal="90" workbookViewId="0">
      <pane xSplit="2" topLeftCell="C1" activePane="topRight" state="frozen"/>
      <selection pane="topRight" activeCell="E3" sqref="E3"/>
    </sheetView>
  </sheetViews>
  <sheetFormatPr defaultColWidth="10.26953125" defaultRowHeight="15" customHeight="1"/>
  <cols>
    <col min="1" max="1" width="2.7265625" style="9" customWidth="1"/>
    <col min="2" max="2" width="57.81640625" style="58" customWidth="1"/>
    <col min="3" max="35" width="15.453125" style="9" customWidth="1"/>
    <col min="36" max="36" width="0.81640625" style="9" customWidth="1"/>
    <col min="37" max="16384" width="10.26953125" style="9"/>
  </cols>
  <sheetData>
    <row r="1" spans="1:35" ht="15" customHeight="1">
      <c r="B1" s="9"/>
    </row>
    <row r="2" spans="1:35" ht="15" customHeight="1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</row>
    <row r="3" spans="1:35" ht="15" customHeight="1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</row>
    <row r="4" spans="1:35" ht="15" customHeight="1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1:35" ht="15" customHeight="1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48"/>
      <c r="O5" s="148"/>
      <c r="P5" s="148"/>
      <c r="Q5" s="148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</row>
    <row r="6" spans="1:35" ht="15" customHeight="1">
      <c r="B6" s="196" t="s">
        <v>174</v>
      </c>
      <c r="C6" s="91">
        <v>2025</v>
      </c>
      <c r="D6" s="198">
        <v>2024</v>
      </c>
      <c r="E6" s="198"/>
      <c r="F6" s="198"/>
      <c r="G6" s="198"/>
      <c r="H6" s="198">
        <v>2023</v>
      </c>
      <c r="I6" s="198"/>
      <c r="J6" s="198"/>
      <c r="K6" s="198"/>
      <c r="L6" s="198">
        <v>2022</v>
      </c>
      <c r="M6" s="198"/>
      <c r="N6" s="198"/>
      <c r="O6" s="198"/>
      <c r="P6" s="198">
        <v>2021</v>
      </c>
      <c r="Q6" s="198"/>
      <c r="R6" s="198"/>
      <c r="S6" s="198"/>
      <c r="T6" s="198">
        <v>2020</v>
      </c>
      <c r="U6" s="198"/>
      <c r="V6" s="198"/>
      <c r="W6" s="199"/>
      <c r="X6" s="198">
        <v>2019</v>
      </c>
      <c r="Y6" s="198"/>
      <c r="Z6" s="198"/>
      <c r="AA6" s="199"/>
      <c r="AB6" s="198">
        <v>2018</v>
      </c>
      <c r="AC6" s="198"/>
      <c r="AD6" s="198"/>
      <c r="AE6" s="199"/>
      <c r="AF6" s="198">
        <v>2017</v>
      </c>
      <c r="AG6" s="198"/>
      <c r="AH6" s="198"/>
      <c r="AI6" s="199"/>
    </row>
    <row r="7" spans="1:35" s="11" customFormat="1" ht="15" customHeight="1">
      <c r="B7" s="197"/>
      <c r="C7" s="91" t="s">
        <v>3</v>
      </c>
      <c r="D7" s="91" t="s">
        <v>4</v>
      </c>
      <c r="E7" s="91" t="s">
        <v>5</v>
      </c>
      <c r="F7" s="91" t="s">
        <v>6</v>
      </c>
      <c r="G7" s="91" t="s">
        <v>3</v>
      </c>
      <c r="H7" s="91" t="s">
        <v>4</v>
      </c>
      <c r="I7" s="91" t="s">
        <v>5</v>
      </c>
      <c r="J7" s="91" t="s">
        <v>6</v>
      </c>
      <c r="K7" s="91" t="s">
        <v>3</v>
      </c>
      <c r="L7" s="91" t="s">
        <v>4</v>
      </c>
      <c r="M7" s="91" t="s">
        <v>5</v>
      </c>
      <c r="N7" s="91" t="s">
        <v>6</v>
      </c>
      <c r="O7" s="91" t="s">
        <v>3</v>
      </c>
      <c r="P7" s="91" t="s">
        <v>4</v>
      </c>
      <c r="Q7" s="91" t="s">
        <v>5</v>
      </c>
      <c r="R7" s="91" t="s">
        <v>6</v>
      </c>
      <c r="S7" s="91" t="s">
        <v>3</v>
      </c>
      <c r="T7" s="91" t="s">
        <v>4</v>
      </c>
      <c r="U7" s="91" t="s">
        <v>5</v>
      </c>
      <c r="V7" s="91" t="s">
        <v>6</v>
      </c>
      <c r="W7" s="91" t="s">
        <v>3</v>
      </c>
      <c r="X7" s="91" t="s">
        <v>4</v>
      </c>
      <c r="Y7" s="91" t="s">
        <v>5</v>
      </c>
      <c r="Z7" s="91" t="s">
        <v>6</v>
      </c>
      <c r="AA7" s="91" t="s">
        <v>3</v>
      </c>
      <c r="AB7" s="91" t="s">
        <v>4</v>
      </c>
      <c r="AC7" s="91" t="s">
        <v>5</v>
      </c>
      <c r="AD7" s="91" t="s">
        <v>6</v>
      </c>
      <c r="AE7" s="91" t="s">
        <v>3</v>
      </c>
      <c r="AF7" s="91" t="s">
        <v>4</v>
      </c>
      <c r="AG7" s="91" t="s">
        <v>5</v>
      </c>
      <c r="AH7" s="91" t="s">
        <v>6</v>
      </c>
      <c r="AI7" s="91" t="s">
        <v>3</v>
      </c>
    </row>
    <row r="8" spans="1:35" ht="15" customHeight="1">
      <c r="B8" s="9"/>
    </row>
    <row r="9" spans="1:35" s="115" customFormat="1" ht="15" customHeight="1">
      <c r="A9" s="17"/>
      <c r="B9" s="114" t="s">
        <v>175</v>
      </c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14"/>
      <c r="AE9" s="114"/>
      <c r="AF9" s="114"/>
      <c r="AG9" s="114"/>
      <c r="AH9" s="114"/>
      <c r="AI9" s="114"/>
    </row>
    <row r="10" spans="1:35" s="115" customFormat="1" ht="15" customHeight="1">
      <c r="A10" s="9"/>
      <c r="B10" s="83" t="s">
        <v>176</v>
      </c>
      <c r="C10" s="94">
        <v>1557104</v>
      </c>
      <c r="D10" s="94">
        <v>1181825</v>
      </c>
      <c r="E10" s="94">
        <v>859623</v>
      </c>
      <c r="F10" s="94">
        <v>1649613</v>
      </c>
      <c r="G10" s="94">
        <v>1640708</v>
      </c>
      <c r="H10" s="94">
        <v>1734537</v>
      </c>
      <c r="I10" s="94">
        <v>1914628</v>
      </c>
      <c r="J10" s="94">
        <v>1579256</v>
      </c>
      <c r="K10" s="94">
        <v>3773856</v>
      </c>
      <c r="L10" s="94">
        <v>2843822</v>
      </c>
      <c r="M10" s="94">
        <v>5118311</v>
      </c>
      <c r="N10" s="94">
        <v>6465984</v>
      </c>
      <c r="O10" s="94">
        <v>4803142</v>
      </c>
      <c r="P10" s="94">
        <v>4223359</v>
      </c>
      <c r="Q10" s="94">
        <v>2968611</v>
      </c>
      <c r="R10" s="96">
        <v>1376976</v>
      </c>
      <c r="S10" s="96">
        <v>1805032</v>
      </c>
      <c r="T10" s="96">
        <v>686952</v>
      </c>
      <c r="U10" s="96">
        <v>1297396</v>
      </c>
      <c r="V10" s="96">
        <v>1057339</v>
      </c>
      <c r="W10" s="96">
        <v>621101</v>
      </c>
      <c r="X10" s="116">
        <v>550051</v>
      </c>
      <c r="Y10" s="116">
        <v>553313</v>
      </c>
      <c r="Z10" s="116">
        <v>443163</v>
      </c>
      <c r="AA10" s="117">
        <v>460158</v>
      </c>
      <c r="AB10" s="117">
        <v>391264</v>
      </c>
      <c r="AC10" s="117">
        <v>169330</v>
      </c>
      <c r="AD10" s="117">
        <v>139075</v>
      </c>
      <c r="AE10" s="117">
        <v>82025</v>
      </c>
      <c r="AF10" s="117">
        <v>70673</v>
      </c>
      <c r="AG10" s="117">
        <v>84212</v>
      </c>
      <c r="AH10" s="117">
        <v>27443</v>
      </c>
      <c r="AI10" s="117">
        <v>157135</v>
      </c>
    </row>
    <row r="11" spans="1:35" s="115" customFormat="1" ht="15" customHeight="1">
      <c r="A11" s="9"/>
      <c r="B11" s="83" t="s">
        <v>177</v>
      </c>
      <c r="C11" s="94">
        <v>61995</v>
      </c>
      <c r="D11" s="94">
        <v>203472</v>
      </c>
      <c r="E11" s="94">
        <v>125198</v>
      </c>
      <c r="F11" s="94">
        <v>187476</v>
      </c>
      <c r="G11" s="94">
        <v>385406</v>
      </c>
      <c r="H11" s="94">
        <v>157124</v>
      </c>
      <c r="I11" s="94">
        <v>108675</v>
      </c>
      <c r="J11" s="94">
        <v>374889</v>
      </c>
      <c r="K11" s="94">
        <v>52570</v>
      </c>
      <c r="L11" s="94">
        <v>41673</v>
      </c>
      <c r="M11" s="94">
        <v>88852</v>
      </c>
      <c r="N11" s="94">
        <v>390947</v>
      </c>
      <c r="O11" s="94">
        <v>349755</v>
      </c>
      <c r="P11" s="94">
        <v>423691</v>
      </c>
      <c r="Q11" s="94">
        <v>445699</v>
      </c>
      <c r="R11" s="96">
        <v>503208</v>
      </c>
      <c r="S11" s="96">
        <v>676020</v>
      </c>
      <c r="T11" s="96">
        <v>544907</v>
      </c>
      <c r="U11" s="96">
        <v>764457</v>
      </c>
      <c r="V11" s="96">
        <v>852020</v>
      </c>
      <c r="W11" s="96">
        <v>531080</v>
      </c>
      <c r="X11" s="116">
        <v>177520</v>
      </c>
      <c r="Y11" s="116">
        <v>206335</v>
      </c>
      <c r="Z11" s="116">
        <v>277966</v>
      </c>
      <c r="AA11" s="117">
        <v>308414</v>
      </c>
      <c r="AB11" s="117">
        <v>621156</v>
      </c>
      <c r="AC11" s="117">
        <v>551834</v>
      </c>
      <c r="AD11" s="117">
        <v>161014</v>
      </c>
      <c r="AE11" s="117">
        <v>128188</v>
      </c>
      <c r="AF11" s="117">
        <v>87598</v>
      </c>
      <c r="AG11" s="117">
        <v>158309</v>
      </c>
      <c r="AH11" s="117">
        <v>87816</v>
      </c>
      <c r="AI11" s="117">
        <v>193344</v>
      </c>
    </row>
    <row r="12" spans="1:35" s="115" customFormat="1" ht="15" customHeight="1">
      <c r="A12" s="9"/>
      <c r="B12" s="83" t="s">
        <v>178</v>
      </c>
      <c r="C12" s="94">
        <v>35758</v>
      </c>
      <c r="D12" s="94">
        <v>198905</v>
      </c>
      <c r="E12" s="94">
        <v>200623</v>
      </c>
      <c r="F12" s="94">
        <v>201681</v>
      </c>
      <c r="G12" s="94">
        <v>203186</v>
      </c>
      <c r="H12" s="94">
        <v>204741</v>
      </c>
      <c r="I12" s="94">
        <v>206364</v>
      </c>
      <c r="J12" s="94">
        <v>207785</v>
      </c>
      <c r="K12" s="94">
        <v>209785</v>
      </c>
      <c r="L12" s="94">
        <v>210029</v>
      </c>
      <c r="M12" s="94">
        <v>211576</v>
      </c>
      <c r="N12" s="94">
        <v>213055</v>
      </c>
      <c r="O12" s="94">
        <v>214807</v>
      </c>
      <c r="P12" s="94">
        <v>218233</v>
      </c>
      <c r="Q12" s="94">
        <v>223803</v>
      </c>
      <c r="R12" s="96">
        <v>224973</v>
      </c>
      <c r="S12" s="96">
        <v>223558</v>
      </c>
      <c r="T12" s="96">
        <v>223355</v>
      </c>
      <c r="U12" s="96">
        <v>237676</v>
      </c>
      <c r="V12" s="96">
        <v>231104</v>
      </c>
      <c r="W12" s="96">
        <v>229527</v>
      </c>
      <c r="X12" s="116">
        <v>244318</v>
      </c>
      <c r="Y12" s="116">
        <v>249460</v>
      </c>
      <c r="Z12" s="116">
        <v>242494</v>
      </c>
      <c r="AA12" s="118">
        <v>234216</v>
      </c>
      <c r="AB12" s="118">
        <v>230908</v>
      </c>
      <c r="AC12" s="118">
        <v>247090</v>
      </c>
      <c r="AD12" s="118">
        <v>232852</v>
      </c>
      <c r="AE12" s="118">
        <v>266773</v>
      </c>
      <c r="AF12" s="118">
        <v>268823</v>
      </c>
      <c r="AG12" s="118">
        <v>266092</v>
      </c>
      <c r="AH12" s="118">
        <v>271670</v>
      </c>
      <c r="AI12" s="118">
        <v>259752</v>
      </c>
    </row>
    <row r="13" spans="1:35" s="115" customFormat="1" ht="15" customHeight="1">
      <c r="A13" s="9"/>
      <c r="B13" s="83" t="s">
        <v>194</v>
      </c>
      <c r="C13" s="117">
        <v>8000</v>
      </c>
      <c r="D13" s="117">
        <v>0</v>
      </c>
      <c r="E13" s="117">
        <v>0</v>
      </c>
      <c r="F13" s="94">
        <v>8171</v>
      </c>
      <c r="G13" s="94">
        <v>8085</v>
      </c>
      <c r="H13" s="94">
        <v>0</v>
      </c>
      <c r="I13" s="94">
        <v>0</v>
      </c>
      <c r="J13" s="94">
        <v>0</v>
      </c>
      <c r="K13" s="94">
        <v>0</v>
      </c>
      <c r="L13" s="94">
        <v>0</v>
      </c>
      <c r="M13" s="94">
        <v>0</v>
      </c>
      <c r="N13" s="94">
        <v>0</v>
      </c>
      <c r="O13" s="94">
        <v>0</v>
      </c>
      <c r="P13" s="94">
        <v>0</v>
      </c>
      <c r="Q13" s="94">
        <v>0</v>
      </c>
      <c r="R13" s="94">
        <v>0</v>
      </c>
      <c r="S13" s="94">
        <v>0</v>
      </c>
      <c r="T13" s="94">
        <v>0</v>
      </c>
      <c r="U13" s="94">
        <v>0</v>
      </c>
      <c r="V13" s="94">
        <v>0</v>
      </c>
      <c r="W13" s="94">
        <v>0</v>
      </c>
      <c r="X13" s="94">
        <v>0</v>
      </c>
      <c r="Y13" s="94">
        <v>0</v>
      </c>
      <c r="Z13" s="94">
        <v>0</v>
      </c>
      <c r="AA13" s="94">
        <v>0</v>
      </c>
      <c r="AB13" s="94">
        <v>0</v>
      </c>
      <c r="AC13" s="94">
        <v>0</v>
      </c>
      <c r="AD13" s="94">
        <v>0</v>
      </c>
      <c r="AE13" s="94">
        <v>0</v>
      </c>
      <c r="AF13" s="94">
        <v>0</v>
      </c>
      <c r="AG13" s="94">
        <v>0</v>
      </c>
      <c r="AH13" s="94">
        <v>0</v>
      </c>
      <c r="AI13" s="94">
        <v>0</v>
      </c>
    </row>
    <row r="14" spans="1:35" s="115" customFormat="1" ht="15" customHeight="1">
      <c r="A14" s="9"/>
      <c r="B14" s="83" t="s">
        <v>179</v>
      </c>
      <c r="C14" s="117">
        <v>5628</v>
      </c>
      <c r="D14" s="117">
        <v>16754</v>
      </c>
      <c r="E14" s="117">
        <v>13673</v>
      </c>
      <c r="F14" s="117">
        <v>3726</v>
      </c>
      <c r="G14" s="117">
        <v>4119</v>
      </c>
      <c r="H14" s="117">
        <v>890</v>
      </c>
      <c r="I14" s="117">
        <v>1133</v>
      </c>
      <c r="J14" s="117">
        <v>2126</v>
      </c>
      <c r="K14" s="117">
        <v>606</v>
      </c>
      <c r="L14" s="117">
        <v>1039</v>
      </c>
      <c r="M14" s="117">
        <v>1477</v>
      </c>
      <c r="N14" s="117">
        <v>2136</v>
      </c>
      <c r="O14" s="117">
        <v>80966</v>
      </c>
      <c r="P14" s="117">
        <v>0</v>
      </c>
      <c r="Q14" s="117">
        <v>0</v>
      </c>
      <c r="R14" s="117">
        <v>0</v>
      </c>
      <c r="S14" s="117">
        <v>0</v>
      </c>
      <c r="T14" s="117">
        <v>0</v>
      </c>
      <c r="U14" s="117">
        <v>0</v>
      </c>
      <c r="V14" s="117">
        <v>0</v>
      </c>
      <c r="W14" s="117">
        <v>0</v>
      </c>
      <c r="X14" s="117">
        <v>0</v>
      </c>
      <c r="Y14" s="118">
        <v>0</v>
      </c>
      <c r="Z14" s="118">
        <v>0</v>
      </c>
      <c r="AA14" s="118">
        <v>0</v>
      </c>
      <c r="AB14" s="118">
        <v>428</v>
      </c>
      <c r="AC14" s="118">
        <v>421</v>
      </c>
      <c r="AD14" s="118">
        <v>416</v>
      </c>
      <c r="AE14" s="118">
        <v>409</v>
      </c>
      <c r="AF14" s="118">
        <v>403</v>
      </c>
      <c r="AG14" s="118">
        <v>600</v>
      </c>
      <c r="AH14" s="118">
        <v>2519</v>
      </c>
      <c r="AI14" s="118">
        <v>2462</v>
      </c>
    </row>
    <row r="15" spans="1:35" s="115" customFormat="1" ht="15" customHeight="1">
      <c r="A15" s="9"/>
      <c r="B15" s="83" t="s">
        <v>180</v>
      </c>
      <c r="C15" s="117">
        <v>0</v>
      </c>
      <c r="D15" s="117">
        <v>2381</v>
      </c>
      <c r="E15" s="117">
        <v>1549</v>
      </c>
      <c r="F15" s="117">
        <v>1117</v>
      </c>
      <c r="G15" s="117">
        <v>0</v>
      </c>
      <c r="H15" s="117">
        <v>0</v>
      </c>
      <c r="I15" s="117">
        <v>3166</v>
      </c>
      <c r="J15" s="117">
        <v>2284</v>
      </c>
      <c r="K15" s="117">
        <v>2228</v>
      </c>
      <c r="L15" s="117">
        <v>2013</v>
      </c>
      <c r="M15" s="117">
        <v>0</v>
      </c>
      <c r="N15" s="117">
        <v>532</v>
      </c>
      <c r="O15" s="117">
        <v>1716</v>
      </c>
      <c r="P15" s="117">
        <v>0</v>
      </c>
      <c r="Q15" s="117">
        <v>0</v>
      </c>
      <c r="R15" s="117">
        <v>0</v>
      </c>
      <c r="S15" s="117">
        <v>0</v>
      </c>
      <c r="T15" s="117">
        <v>0</v>
      </c>
      <c r="U15" s="117">
        <v>0</v>
      </c>
      <c r="V15" s="117">
        <v>0</v>
      </c>
      <c r="W15" s="117">
        <v>0</v>
      </c>
      <c r="X15" s="117">
        <v>0</v>
      </c>
      <c r="Y15" s="118">
        <v>0</v>
      </c>
      <c r="Z15" s="118">
        <v>0</v>
      </c>
      <c r="AA15" s="118">
        <v>0</v>
      </c>
      <c r="AB15" s="118">
        <v>0</v>
      </c>
      <c r="AC15" s="118">
        <v>0</v>
      </c>
      <c r="AD15" s="118">
        <v>0</v>
      </c>
      <c r="AE15" s="118">
        <v>0</v>
      </c>
      <c r="AF15" s="118">
        <v>0</v>
      </c>
      <c r="AG15" s="118">
        <v>0</v>
      </c>
      <c r="AH15" s="118">
        <v>21</v>
      </c>
      <c r="AI15" s="118">
        <v>23</v>
      </c>
    </row>
    <row r="16" spans="1:35" s="115" customFormat="1" ht="15" customHeight="1">
      <c r="A16" s="9"/>
      <c r="B16" s="83" t="s">
        <v>181</v>
      </c>
      <c r="C16" s="117">
        <v>0</v>
      </c>
      <c r="D16" s="117">
        <v>0</v>
      </c>
      <c r="E16" s="117">
        <v>0</v>
      </c>
      <c r="F16" s="117">
        <v>0</v>
      </c>
      <c r="G16" s="117">
        <v>0</v>
      </c>
      <c r="H16" s="117">
        <v>0</v>
      </c>
      <c r="I16" s="117">
        <v>0</v>
      </c>
      <c r="J16" s="117">
        <v>0</v>
      </c>
      <c r="K16" s="117">
        <v>0</v>
      </c>
      <c r="L16" s="117">
        <v>0</v>
      </c>
      <c r="M16" s="117">
        <v>0</v>
      </c>
      <c r="N16" s="117">
        <v>0</v>
      </c>
      <c r="O16" s="117">
        <v>0</v>
      </c>
      <c r="P16" s="117">
        <v>0</v>
      </c>
      <c r="Q16" s="94">
        <v>328</v>
      </c>
      <c r="R16" s="96">
        <v>329</v>
      </c>
      <c r="S16" s="96">
        <v>331</v>
      </c>
      <c r="T16" s="96">
        <v>334</v>
      </c>
      <c r="U16" s="96">
        <v>336</v>
      </c>
      <c r="V16" s="96">
        <v>339</v>
      </c>
      <c r="W16" s="96">
        <v>340</v>
      </c>
      <c r="X16" s="116">
        <v>342</v>
      </c>
      <c r="Y16" s="116">
        <v>342</v>
      </c>
      <c r="Z16" s="116">
        <v>342</v>
      </c>
      <c r="AA16" s="118">
        <v>342</v>
      </c>
      <c r="AB16" s="118">
        <v>342</v>
      </c>
      <c r="AC16" s="118">
        <v>342</v>
      </c>
      <c r="AD16" s="118">
        <v>342</v>
      </c>
      <c r="AE16" s="118">
        <v>342</v>
      </c>
      <c r="AF16" s="118">
        <v>342</v>
      </c>
      <c r="AG16" s="118">
        <v>342</v>
      </c>
      <c r="AH16" s="118">
        <v>340</v>
      </c>
      <c r="AI16" s="118">
        <v>338</v>
      </c>
    </row>
    <row r="17" spans="1:36" s="115" customFormat="1" ht="15" customHeight="1">
      <c r="A17" s="9"/>
      <c r="B17" s="83" t="s">
        <v>182</v>
      </c>
      <c r="C17" s="117">
        <v>0</v>
      </c>
      <c r="D17" s="117">
        <v>0</v>
      </c>
      <c r="E17" s="117">
        <v>0</v>
      </c>
      <c r="F17" s="117">
        <v>0</v>
      </c>
      <c r="G17" s="117">
        <v>0</v>
      </c>
      <c r="H17" s="117">
        <v>0</v>
      </c>
      <c r="I17" s="117">
        <v>0</v>
      </c>
      <c r="J17" s="117">
        <v>0</v>
      </c>
      <c r="K17" s="117">
        <v>0</v>
      </c>
      <c r="L17" s="117">
        <v>0</v>
      </c>
      <c r="M17" s="117">
        <v>0</v>
      </c>
      <c r="N17" s="117">
        <v>0</v>
      </c>
      <c r="O17" s="117">
        <v>0</v>
      </c>
      <c r="P17" s="117">
        <v>0</v>
      </c>
      <c r="Q17" s="117">
        <v>0</v>
      </c>
      <c r="R17" s="117">
        <v>0</v>
      </c>
      <c r="S17" s="117">
        <v>0</v>
      </c>
      <c r="T17" s="117">
        <v>0</v>
      </c>
      <c r="U17" s="117">
        <v>0</v>
      </c>
      <c r="V17" s="117">
        <v>0</v>
      </c>
      <c r="W17" s="117">
        <v>0</v>
      </c>
      <c r="X17" s="117">
        <v>0</v>
      </c>
      <c r="Y17" s="116">
        <v>614</v>
      </c>
      <c r="Z17" s="116">
        <v>604</v>
      </c>
      <c r="AA17" s="119">
        <v>595</v>
      </c>
      <c r="AB17" s="119">
        <v>200450</v>
      </c>
      <c r="AC17" s="119">
        <v>41506</v>
      </c>
      <c r="AD17" s="119">
        <v>643</v>
      </c>
      <c r="AE17" s="119">
        <v>22601</v>
      </c>
      <c r="AF17" s="119">
        <v>106436</v>
      </c>
      <c r="AG17" s="119">
        <v>193305</v>
      </c>
      <c r="AH17" s="119">
        <v>342046</v>
      </c>
      <c r="AI17" s="119">
        <v>302753</v>
      </c>
    </row>
    <row r="18" spans="1:36" s="110" customFormat="1" ht="15" customHeight="1">
      <c r="A18" s="9"/>
      <c r="B18" s="110" t="s">
        <v>136</v>
      </c>
      <c r="C18" s="117">
        <v>18000</v>
      </c>
      <c r="D18" s="117">
        <v>18000</v>
      </c>
      <c r="E18" s="117">
        <v>18000</v>
      </c>
      <c r="F18" s="117">
        <v>0</v>
      </c>
      <c r="G18" s="117">
        <v>0</v>
      </c>
      <c r="H18" s="117">
        <v>0</v>
      </c>
      <c r="I18" s="117">
        <v>0</v>
      </c>
      <c r="J18" s="117">
        <v>0</v>
      </c>
      <c r="K18" s="117">
        <v>0</v>
      </c>
      <c r="L18" s="117">
        <v>0</v>
      </c>
      <c r="M18" s="117">
        <v>0</v>
      </c>
      <c r="N18" s="117">
        <v>0</v>
      </c>
      <c r="O18" s="117">
        <v>50</v>
      </c>
      <c r="P18" s="117">
        <v>0</v>
      </c>
      <c r="Q18" s="117">
        <v>0</v>
      </c>
      <c r="R18" s="117">
        <v>0</v>
      </c>
      <c r="S18" s="117">
        <v>0</v>
      </c>
      <c r="T18" s="117">
        <v>0</v>
      </c>
      <c r="U18" s="117">
        <v>0</v>
      </c>
      <c r="V18" s="117">
        <v>0</v>
      </c>
      <c r="W18" s="117">
        <v>0</v>
      </c>
      <c r="X18" s="117">
        <v>0</v>
      </c>
      <c r="Y18" s="117">
        <v>0</v>
      </c>
      <c r="Z18" s="117">
        <v>0</v>
      </c>
      <c r="AA18" s="117">
        <v>0</v>
      </c>
      <c r="AB18" s="117">
        <v>0</v>
      </c>
      <c r="AC18" s="117">
        <v>0</v>
      </c>
      <c r="AD18" s="117">
        <v>0</v>
      </c>
      <c r="AE18" s="117">
        <v>0</v>
      </c>
      <c r="AF18" s="117">
        <v>0</v>
      </c>
      <c r="AG18" s="117">
        <v>0</v>
      </c>
      <c r="AH18" s="117">
        <v>0</v>
      </c>
      <c r="AI18" s="117">
        <v>0</v>
      </c>
    </row>
    <row r="19" spans="1:36" s="110" customFormat="1" ht="15" customHeight="1">
      <c r="A19" s="9"/>
      <c r="B19" s="81" t="s">
        <v>183</v>
      </c>
      <c r="C19" s="120">
        <f t="shared" ref="C19:G19" si="0">SUM(C10:C18)</f>
        <v>1686485</v>
      </c>
      <c r="D19" s="120">
        <f t="shared" si="0"/>
        <v>1621337</v>
      </c>
      <c r="E19" s="120">
        <f t="shared" si="0"/>
        <v>1218666</v>
      </c>
      <c r="F19" s="120">
        <f t="shared" si="0"/>
        <v>2051784</v>
      </c>
      <c r="G19" s="120">
        <f t="shared" si="0"/>
        <v>2241504</v>
      </c>
      <c r="H19" s="120">
        <f>SUM(H10:H18)</f>
        <v>2097292</v>
      </c>
      <c r="I19" s="120">
        <f t="shared" ref="I19:AI19" si="1">SUM(I10:I18)</f>
        <v>2233966</v>
      </c>
      <c r="J19" s="120">
        <f t="shared" si="1"/>
        <v>2166340</v>
      </c>
      <c r="K19" s="120">
        <f t="shared" si="1"/>
        <v>4039045</v>
      </c>
      <c r="L19" s="120">
        <f t="shared" si="1"/>
        <v>3098576</v>
      </c>
      <c r="M19" s="120">
        <f t="shared" si="1"/>
        <v>5420216</v>
      </c>
      <c r="N19" s="120">
        <f t="shared" si="1"/>
        <v>7072654</v>
      </c>
      <c r="O19" s="120">
        <f t="shared" si="1"/>
        <v>5450436</v>
      </c>
      <c r="P19" s="120">
        <f t="shared" si="1"/>
        <v>4865283</v>
      </c>
      <c r="Q19" s="120">
        <f t="shared" si="1"/>
        <v>3638441</v>
      </c>
      <c r="R19" s="120">
        <f t="shared" si="1"/>
        <v>2105486</v>
      </c>
      <c r="S19" s="120">
        <f t="shared" si="1"/>
        <v>2704941</v>
      </c>
      <c r="T19" s="120">
        <f t="shared" si="1"/>
        <v>1455548</v>
      </c>
      <c r="U19" s="120">
        <f t="shared" si="1"/>
        <v>2299865</v>
      </c>
      <c r="V19" s="120">
        <f t="shared" si="1"/>
        <v>2140802</v>
      </c>
      <c r="W19" s="120">
        <f t="shared" si="1"/>
        <v>1382048</v>
      </c>
      <c r="X19" s="120">
        <f t="shared" si="1"/>
        <v>972231</v>
      </c>
      <c r="Y19" s="120">
        <f t="shared" si="1"/>
        <v>1010064</v>
      </c>
      <c r="Z19" s="120">
        <f t="shared" si="1"/>
        <v>964569</v>
      </c>
      <c r="AA19" s="120">
        <f t="shared" si="1"/>
        <v>1003725</v>
      </c>
      <c r="AB19" s="120">
        <f t="shared" si="1"/>
        <v>1444548</v>
      </c>
      <c r="AC19" s="120">
        <f t="shared" si="1"/>
        <v>1010523</v>
      </c>
      <c r="AD19" s="120">
        <f t="shared" si="1"/>
        <v>534342</v>
      </c>
      <c r="AE19" s="120">
        <f t="shared" si="1"/>
        <v>500338</v>
      </c>
      <c r="AF19" s="120">
        <f t="shared" si="1"/>
        <v>534275</v>
      </c>
      <c r="AG19" s="120">
        <f t="shared" si="1"/>
        <v>702860</v>
      </c>
      <c r="AH19" s="120">
        <f t="shared" si="1"/>
        <v>731855</v>
      </c>
      <c r="AI19" s="120">
        <f t="shared" si="1"/>
        <v>915807</v>
      </c>
    </row>
    <row r="20" spans="1:36" s="110" customFormat="1" ht="15" customHeight="1">
      <c r="A20" s="9"/>
      <c r="B20" s="81"/>
      <c r="C20" s="120"/>
      <c r="D20" s="120"/>
      <c r="E20" s="120"/>
      <c r="F20" s="120"/>
      <c r="G20" s="120"/>
      <c r="H20" s="120"/>
      <c r="I20" s="120"/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</row>
    <row r="21" spans="1:36" s="110" customFormat="1" ht="15" customHeight="1">
      <c r="A21" s="9"/>
      <c r="B21" s="114" t="s">
        <v>184</v>
      </c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  <c r="Y21" s="121"/>
      <c r="Z21" s="121"/>
      <c r="AA21" s="121"/>
      <c r="AB21" s="121"/>
      <c r="AC21" s="121"/>
      <c r="AD21" s="121"/>
      <c r="AE21" s="121"/>
      <c r="AF21" s="121"/>
      <c r="AG21" s="121"/>
      <c r="AH21" s="121"/>
      <c r="AI21" s="121"/>
    </row>
    <row r="22" spans="1:36" s="110" customFormat="1" ht="15" customHeight="1">
      <c r="A22" s="9"/>
      <c r="B22" s="83" t="s">
        <v>177</v>
      </c>
      <c r="C22" s="94">
        <v>969577</v>
      </c>
      <c r="D22" s="94">
        <v>943538</v>
      </c>
      <c r="E22" s="94">
        <v>992064</v>
      </c>
      <c r="F22" s="94">
        <v>954476</v>
      </c>
      <c r="G22" s="94">
        <v>727482</v>
      </c>
      <c r="H22" s="94">
        <v>444508</v>
      </c>
      <c r="I22" s="94">
        <v>280601</v>
      </c>
      <c r="J22" s="94">
        <v>2029</v>
      </c>
      <c r="K22" s="94">
        <v>17500</v>
      </c>
      <c r="L22" s="94">
        <v>73194</v>
      </c>
      <c r="M22" s="94">
        <v>22387</v>
      </c>
      <c r="N22" s="94">
        <v>126136</v>
      </c>
      <c r="O22" s="94">
        <v>151929</v>
      </c>
      <c r="P22" s="94">
        <v>222803</v>
      </c>
      <c r="Q22" s="94">
        <v>188772</v>
      </c>
      <c r="R22" s="96">
        <v>199990</v>
      </c>
      <c r="S22" s="96">
        <v>165060</v>
      </c>
      <c r="T22" s="96">
        <v>193389</v>
      </c>
      <c r="U22" s="96">
        <v>140075</v>
      </c>
      <c r="V22" s="96">
        <v>201774</v>
      </c>
      <c r="W22" s="96">
        <v>233235</v>
      </c>
      <c r="X22" s="117">
        <v>287937</v>
      </c>
      <c r="Y22" s="117">
        <v>238645</v>
      </c>
      <c r="Z22" s="117">
        <v>241311</v>
      </c>
      <c r="AA22" s="117">
        <v>240261</v>
      </c>
      <c r="AB22" s="117">
        <v>218395</v>
      </c>
      <c r="AC22" s="117">
        <v>202546</v>
      </c>
      <c r="AD22" s="117">
        <v>201004</v>
      </c>
      <c r="AE22" s="117">
        <v>167863</v>
      </c>
      <c r="AF22" s="117">
        <v>107226</v>
      </c>
      <c r="AG22" s="117">
        <v>75057</v>
      </c>
      <c r="AH22" s="117">
        <v>291829</v>
      </c>
      <c r="AI22" s="117">
        <v>166132</v>
      </c>
    </row>
    <row r="23" spans="1:36" s="110" customFormat="1" ht="15" customHeight="1">
      <c r="A23" s="9"/>
      <c r="B23" s="83" t="s">
        <v>179</v>
      </c>
      <c r="C23" s="94">
        <v>3162</v>
      </c>
      <c r="D23" s="94">
        <v>2936</v>
      </c>
      <c r="E23" s="94">
        <v>2734</v>
      </c>
      <c r="F23" s="94">
        <v>4627</v>
      </c>
      <c r="G23" s="94">
        <v>8642</v>
      </c>
      <c r="H23" s="94">
        <v>3681</v>
      </c>
      <c r="I23" s="94">
        <v>10851</v>
      </c>
      <c r="J23" s="94">
        <v>10438</v>
      </c>
      <c r="K23" s="94">
        <v>9631</v>
      </c>
      <c r="L23" s="94">
        <v>2034</v>
      </c>
      <c r="M23" s="94">
        <v>76911</v>
      </c>
      <c r="N23" s="94">
        <v>74861</v>
      </c>
      <c r="O23" s="94">
        <v>2435</v>
      </c>
      <c r="P23" s="94">
        <v>3527</v>
      </c>
      <c r="Q23" s="94">
        <v>1880</v>
      </c>
      <c r="R23" s="96">
        <v>1058</v>
      </c>
      <c r="S23" s="96">
        <v>1119</v>
      </c>
      <c r="T23" s="96">
        <v>684</v>
      </c>
      <c r="U23" s="96">
        <v>921</v>
      </c>
      <c r="V23" s="96">
        <v>1923</v>
      </c>
      <c r="W23" s="96">
        <v>118</v>
      </c>
      <c r="X23" s="117">
        <v>104</v>
      </c>
      <c r="Y23" s="117">
        <v>199</v>
      </c>
      <c r="Z23" s="117">
        <v>169</v>
      </c>
      <c r="AA23" s="117">
        <v>96</v>
      </c>
      <c r="AB23" s="117">
        <v>2386</v>
      </c>
      <c r="AC23" s="117">
        <v>2556</v>
      </c>
      <c r="AD23" s="117">
        <v>2471</v>
      </c>
      <c r="AE23" s="117">
        <v>2326</v>
      </c>
      <c r="AF23" s="117">
        <v>2206</v>
      </c>
      <c r="AG23" s="117">
        <v>3743</v>
      </c>
      <c r="AH23" s="117">
        <v>14080</v>
      </c>
      <c r="AI23" s="117">
        <v>14297</v>
      </c>
    </row>
    <row r="24" spans="1:36" s="110" customFormat="1" ht="15" customHeight="1">
      <c r="A24" s="9"/>
      <c r="B24" s="83" t="s">
        <v>176</v>
      </c>
      <c r="C24" s="117">
        <v>0</v>
      </c>
      <c r="D24" s="117">
        <v>0</v>
      </c>
      <c r="E24" s="117">
        <v>0</v>
      </c>
      <c r="F24" s="117">
        <v>0</v>
      </c>
      <c r="G24" s="117">
        <v>0</v>
      </c>
      <c r="H24" s="117">
        <v>0</v>
      </c>
      <c r="I24" s="94">
        <v>2200</v>
      </c>
      <c r="J24" s="117">
        <v>0</v>
      </c>
      <c r="K24" s="94">
        <v>138035</v>
      </c>
      <c r="L24" s="117">
        <v>27671</v>
      </c>
      <c r="M24" s="117">
        <v>0</v>
      </c>
      <c r="N24" s="117">
        <v>0</v>
      </c>
      <c r="O24" s="117">
        <v>0</v>
      </c>
      <c r="P24" s="117">
        <v>0</v>
      </c>
      <c r="Q24" s="117">
        <v>0</v>
      </c>
      <c r="R24" s="117">
        <v>0</v>
      </c>
      <c r="S24" s="117">
        <v>0</v>
      </c>
      <c r="T24" s="117">
        <v>0</v>
      </c>
      <c r="U24" s="117">
        <v>0</v>
      </c>
      <c r="V24" s="117">
        <v>0</v>
      </c>
      <c r="W24" s="117">
        <v>0</v>
      </c>
      <c r="X24" s="117">
        <v>0</v>
      </c>
      <c r="Y24" s="117">
        <v>0</v>
      </c>
      <c r="Z24" s="117">
        <v>0</v>
      </c>
      <c r="AA24" s="117">
        <v>0</v>
      </c>
      <c r="AB24" s="117">
        <v>0</v>
      </c>
      <c r="AC24" s="117">
        <v>0</v>
      </c>
      <c r="AD24" s="117">
        <v>0</v>
      </c>
      <c r="AE24" s="117">
        <v>0</v>
      </c>
      <c r="AF24" s="117">
        <v>0</v>
      </c>
      <c r="AG24" s="117">
        <v>0</v>
      </c>
      <c r="AH24" s="117">
        <v>79030</v>
      </c>
      <c r="AI24" s="117">
        <v>68980</v>
      </c>
    </row>
    <row r="25" spans="1:36" s="110" customFormat="1" ht="15" customHeight="1">
      <c r="A25" s="9"/>
      <c r="B25" s="83" t="s">
        <v>185</v>
      </c>
      <c r="C25" s="117">
        <v>0</v>
      </c>
      <c r="D25" s="117">
        <v>0</v>
      </c>
      <c r="E25" s="117">
        <v>0</v>
      </c>
      <c r="F25" s="117">
        <v>0</v>
      </c>
      <c r="G25" s="117">
        <v>0</v>
      </c>
      <c r="H25" s="117">
        <v>0</v>
      </c>
      <c r="I25" s="117">
        <v>0</v>
      </c>
      <c r="J25" s="117">
        <v>0</v>
      </c>
      <c r="K25" s="117">
        <v>0</v>
      </c>
      <c r="L25" s="117">
        <v>0</v>
      </c>
      <c r="M25" s="117">
        <v>0</v>
      </c>
      <c r="N25" s="117">
        <v>0</v>
      </c>
      <c r="O25" s="117">
        <v>0</v>
      </c>
      <c r="P25" s="117">
        <v>0</v>
      </c>
      <c r="Q25" s="117">
        <v>0</v>
      </c>
      <c r="R25" s="117">
        <v>0</v>
      </c>
      <c r="S25" s="117">
        <v>0</v>
      </c>
      <c r="T25" s="117">
        <v>0</v>
      </c>
      <c r="U25" s="117">
        <v>0</v>
      </c>
      <c r="V25" s="117">
        <v>0</v>
      </c>
      <c r="W25" s="117">
        <v>0</v>
      </c>
      <c r="X25" s="117">
        <v>0</v>
      </c>
      <c r="Y25" s="117">
        <v>0</v>
      </c>
      <c r="Z25" s="117">
        <v>0</v>
      </c>
      <c r="AA25" s="117">
        <v>0</v>
      </c>
      <c r="AB25" s="117">
        <v>0</v>
      </c>
      <c r="AC25" s="117">
        <v>0</v>
      </c>
      <c r="AD25" s="117">
        <v>0</v>
      </c>
      <c r="AE25" s="117">
        <v>0</v>
      </c>
      <c r="AF25" s="117">
        <v>0</v>
      </c>
      <c r="AG25" s="117">
        <v>31079</v>
      </c>
      <c r="AH25" s="117">
        <v>34235</v>
      </c>
      <c r="AI25" s="117">
        <v>57943</v>
      </c>
    </row>
    <row r="26" spans="1:36" s="110" customFormat="1" ht="15" customHeight="1">
      <c r="A26" s="9"/>
      <c r="B26" s="83" t="s">
        <v>186</v>
      </c>
      <c r="C26" s="117">
        <v>0</v>
      </c>
      <c r="D26" s="117">
        <v>0</v>
      </c>
      <c r="E26" s="117">
        <v>0</v>
      </c>
      <c r="F26" s="117">
        <v>0</v>
      </c>
      <c r="G26" s="117">
        <v>0</v>
      </c>
      <c r="H26" s="117">
        <v>0</v>
      </c>
      <c r="I26" s="117">
        <v>0</v>
      </c>
      <c r="J26" s="117">
        <v>0</v>
      </c>
      <c r="K26" s="117">
        <v>0</v>
      </c>
      <c r="L26" s="117">
        <v>0</v>
      </c>
      <c r="M26" s="117">
        <v>0</v>
      </c>
      <c r="N26" s="117">
        <v>0</v>
      </c>
      <c r="O26" s="117">
        <v>0</v>
      </c>
      <c r="P26" s="117">
        <v>0</v>
      </c>
      <c r="Q26" s="117">
        <v>0</v>
      </c>
      <c r="R26" s="117">
        <v>0</v>
      </c>
      <c r="S26" s="117">
        <v>0</v>
      </c>
      <c r="T26" s="117">
        <v>0</v>
      </c>
      <c r="U26" s="117">
        <v>0</v>
      </c>
      <c r="V26" s="117">
        <v>0</v>
      </c>
      <c r="W26" s="117">
        <v>0</v>
      </c>
      <c r="X26" s="117">
        <v>0</v>
      </c>
      <c r="Y26" s="117">
        <v>0</v>
      </c>
      <c r="Z26" s="117">
        <v>0</v>
      </c>
      <c r="AA26" s="117">
        <v>0</v>
      </c>
      <c r="AB26" s="117">
        <v>0</v>
      </c>
      <c r="AC26" s="117">
        <v>0</v>
      </c>
      <c r="AD26" s="117">
        <v>0</v>
      </c>
      <c r="AE26" s="117">
        <v>0</v>
      </c>
      <c r="AF26" s="117">
        <v>0</v>
      </c>
      <c r="AG26" s="117">
        <v>20318</v>
      </c>
      <c r="AH26" s="117">
        <v>2030</v>
      </c>
      <c r="AI26" s="117">
        <v>5107</v>
      </c>
    </row>
    <row r="27" spans="1:36" s="110" customFormat="1" ht="15" customHeight="1">
      <c r="A27" s="9"/>
      <c r="B27" s="83" t="s">
        <v>136</v>
      </c>
      <c r="C27" s="117">
        <v>0</v>
      </c>
      <c r="D27" s="117">
        <v>0</v>
      </c>
      <c r="E27" s="117">
        <v>0</v>
      </c>
      <c r="F27" s="117">
        <v>0</v>
      </c>
      <c r="G27" s="117">
        <v>0</v>
      </c>
      <c r="H27" s="117">
        <v>0</v>
      </c>
      <c r="I27" s="117">
        <v>52</v>
      </c>
      <c r="J27" s="117">
        <v>50</v>
      </c>
      <c r="K27" s="117">
        <v>50</v>
      </c>
      <c r="L27" s="117">
        <v>50</v>
      </c>
      <c r="M27" s="117">
        <v>50</v>
      </c>
      <c r="N27" s="117">
        <v>69</v>
      </c>
      <c r="O27" s="117">
        <v>19</v>
      </c>
      <c r="P27" s="117">
        <v>0</v>
      </c>
      <c r="Q27" s="117">
        <v>0</v>
      </c>
      <c r="R27" s="117">
        <v>0</v>
      </c>
      <c r="S27" s="117">
        <v>0</v>
      </c>
      <c r="T27" s="117">
        <v>0</v>
      </c>
      <c r="U27" s="117">
        <v>0</v>
      </c>
      <c r="V27" s="117">
        <v>0</v>
      </c>
      <c r="W27" s="117">
        <v>0</v>
      </c>
      <c r="X27" s="117">
        <v>0</v>
      </c>
      <c r="Y27" s="117">
        <v>0</v>
      </c>
      <c r="Z27" s="117">
        <v>0</v>
      </c>
      <c r="AA27" s="117">
        <v>0</v>
      </c>
      <c r="AB27" s="117">
        <v>0</v>
      </c>
      <c r="AC27" s="117">
        <v>0</v>
      </c>
      <c r="AD27" s="117">
        <v>0</v>
      </c>
      <c r="AE27" s="117">
        <v>0</v>
      </c>
      <c r="AF27" s="117">
        <v>0</v>
      </c>
      <c r="AG27" s="117">
        <v>0</v>
      </c>
      <c r="AH27" s="117">
        <v>0</v>
      </c>
      <c r="AI27" s="117">
        <v>0</v>
      </c>
    </row>
    <row r="28" spans="1:36" s="110" customFormat="1" ht="15" customHeight="1">
      <c r="A28" s="9"/>
      <c r="B28" s="81" t="s">
        <v>183</v>
      </c>
      <c r="C28" s="122">
        <f t="shared" ref="C28:O28" si="2">SUM(C22:C27)</f>
        <v>972739</v>
      </c>
      <c r="D28" s="122">
        <f t="shared" si="2"/>
        <v>946474</v>
      </c>
      <c r="E28" s="122">
        <f t="shared" si="2"/>
        <v>994798</v>
      </c>
      <c r="F28" s="122">
        <f t="shared" si="2"/>
        <v>959103</v>
      </c>
      <c r="G28" s="122">
        <f t="shared" si="2"/>
        <v>736124</v>
      </c>
      <c r="H28" s="122">
        <f t="shared" si="2"/>
        <v>448189</v>
      </c>
      <c r="I28" s="122">
        <f t="shared" si="2"/>
        <v>293704</v>
      </c>
      <c r="J28" s="122">
        <f t="shared" si="2"/>
        <v>12517</v>
      </c>
      <c r="K28" s="122">
        <f t="shared" si="2"/>
        <v>165216</v>
      </c>
      <c r="L28" s="122">
        <f t="shared" si="2"/>
        <v>102949</v>
      </c>
      <c r="M28" s="122">
        <f t="shared" si="2"/>
        <v>99348</v>
      </c>
      <c r="N28" s="122">
        <f t="shared" si="2"/>
        <v>201066</v>
      </c>
      <c r="O28" s="122">
        <f t="shared" si="2"/>
        <v>154383</v>
      </c>
      <c r="P28" s="122">
        <f>SUM(P22:P26)</f>
        <v>226330</v>
      </c>
      <c r="Q28" s="122">
        <f t="shared" ref="Q28:AI28" si="3">SUM(Q22:Q26)</f>
        <v>190652</v>
      </c>
      <c r="R28" s="122">
        <f t="shared" si="3"/>
        <v>201048</v>
      </c>
      <c r="S28" s="122">
        <f t="shared" si="3"/>
        <v>166179</v>
      </c>
      <c r="T28" s="122">
        <f t="shared" si="3"/>
        <v>194073</v>
      </c>
      <c r="U28" s="122">
        <f t="shared" si="3"/>
        <v>140996</v>
      </c>
      <c r="V28" s="122">
        <f t="shared" si="3"/>
        <v>203697</v>
      </c>
      <c r="W28" s="122">
        <f t="shared" si="3"/>
        <v>233353</v>
      </c>
      <c r="X28" s="122">
        <f t="shared" si="3"/>
        <v>288041</v>
      </c>
      <c r="Y28" s="122">
        <f t="shared" si="3"/>
        <v>238844</v>
      </c>
      <c r="Z28" s="122">
        <f t="shared" si="3"/>
        <v>241480</v>
      </c>
      <c r="AA28" s="122">
        <f t="shared" si="3"/>
        <v>240357</v>
      </c>
      <c r="AB28" s="122">
        <f t="shared" si="3"/>
        <v>220781</v>
      </c>
      <c r="AC28" s="122">
        <f t="shared" si="3"/>
        <v>205102</v>
      </c>
      <c r="AD28" s="122">
        <f t="shared" si="3"/>
        <v>203475</v>
      </c>
      <c r="AE28" s="122">
        <f t="shared" si="3"/>
        <v>170189</v>
      </c>
      <c r="AF28" s="122">
        <f t="shared" si="3"/>
        <v>109432</v>
      </c>
      <c r="AG28" s="122">
        <f t="shared" si="3"/>
        <v>130197</v>
      </c>
      <c r="AH28" s="122">
        <f t="shared" si="3"/>
        <v>421204</v>
      </c>
      <c r="AI28" s="122">
        <f t="shared" si="3"/>
        <v>312459</v>
      </c>
    </row>
    <row r="29" spans="1:36" s="110" customFormat="1" ht="15" customHeight="1">
      <c r="A29" s="9"/>
      <c r="B29" s="156"/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</row>
    <row r="30" spans="1:36" s="110" customFormat="1" ht="15" customHeight="1">
      <c r="A30" s="9"/>
      <c r="B30" s="114" t="s">
        <v>187</v>
      </c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</row>
    <row r="31" spans="1:36" s="110" customFormat="1" ht="15" customHeight="1">
      <c r="A31" s="9"/>
      <c r="B31" s="83" t="s">
        <v>176</v>
      </c>
      <c r="C31" s="94">
        <v>4655355</v>
      </c>
      <c r="D31" s="94">
        <v>4912317</v>
      </c>
      <c r="E31" s="94">
        <v>4941004</v>
      </c>
      <c r="F31" s="94">
        <v>6048970</v>
      </c>
      <c r="G31" s="94">
        <v>5180451</v>
      </c>
      <c r="H31" s="94">
        <v>4756468</v>
      </c>
      <c r="I31" s="94">
        <v>4290840</v>
      </c>
      <c r="J31" s="94">
        <v>4476543</v>
      </c>
      <c r="K31" s="94">
        <v>5776775</v>
      </c>
      <c r="L31" s="94">
        <v>5944512</v>
      </c>
      <c r="M31" s="94">
        <v>3482011</v>
      </c>
      <c r="N31" s="94">
        <v>3115570</v>
      </c>
      <c r="O31" s="94">
        <v>2159871</v>
      </c>
      <c r="P31" s="94">
        <v>1210775</v>
      </c>
      <c r="Q31" s="94">
        <v>2292</v>
      </c>
      <c r="R31" s="96">
        <v>1316853</v>
      </c>
      <c r="S31" s="96">
        <v>799430</v>
      </c>
      <c r="T31" s="96">
        <v>1137705</v>
      </c>
      <c r="U31" s="96">
        <v>90070</v>
      </c>
      <c r="V31" s="96">
        <v>59067</v>
      </c>
      <c r="W31" s="96">
        <v>143723</v>
      </c>
      <c r="X31" s="124">
        <v>190818</v>
      </c>
      <c r="Y31" s="117">
        <v>146660</v>
      </c>
      <c r="Z31" s="117">
        <v>184263</v>
      </c>
      <c r="AA31" s="117">
        <v>92810</v>
      </c>
      <c r="AB31" s="117">
        <v>156770</v>
      </c>
      <c r="AC31" s="117">
        <v>4595</v>
      </c>
      <c r="AD31" s="117">
        <v>131937</v>
      </c>
      <c r="AE31" s="117">
        <v>183433</v>
      </c>
      <c r="AF31" s="117">
        <v>193399</v>
      </c>
      <c r="AG31" s="117">
        <v>187574</v>
      </c>
      <c r="AH31" s="117">
        <v>153750</v>
      </c>
      <c r="AI31" s="117">
        <v>30234</v>
      </c>
    </row>
    <row r="32" spans="1:36" s="110" customFormat="1" ht="15" customHeight="1">
      <c r="A32" s="9"/>
      <c r="B32" s="83" t="s">
        <v>177</v>
      </c>
      <c r="C32" s="94">
        <v>152490</v>
      </c>
      <c r="D32" s="94">
        <v>2082</v>
      </c>
      <c r="E32" s="94">
        <v>2043</v>
      </c>
      <c r="F32" s="94">
        <v>2220</v>
      </c>
      <c r="G32" s="94">
        <v>2753</v>
      </c>
      <c r="H32" s="94">
        <v>2868</v>
      </c>
      <c r="I32" s="94">
        <v>2928</v>
      </c>
      <c r="J32" s="94">
        <v>3078</v>
      </c>
      <c r="K32" s="94">
        <v>3166</v>
      </c>
      <c r="L32" s="94">
        <v>3799</v>
      </c>
      <c r="M32" s="94">
        <v>3717</v>
      </c>
      <c r="N32" s="94">
        <v>3664</v>
      </c>
      <c r="O32" s="94">
        <v>4449</v>
      </c>
      <c r="P32" s="94">
        <v>4549</v>
      </c>
      <c r="Q32" s="94">
        <v>4723</v>
      </c>
      <c r="R32" s="96">
        <v>155047</v>
      </c>
      <c r="S32" s="96">
        <v>5282</v>
      </c>
      <c r="T32" s="96">
        <v>158226</v>
      </c>
      <c r="U32" s="96">
        <v>7805</v>
      </c>
      <c r="V32" s="96">
        <v>8574</v>
      </c>
      <c r="W32" s="96">
        <v>105787</v>
      </c>
      <c r="X32" s="124">
        <v>107126</v>
      </c>
      <c r="Y32" s="117">
        <v>107453</v>
      </c>
      <c r="Z32" s="117">
        <v>210105</v>
      </c>
      <c r="AA32" s="117">
        <v>109686</v>
      </c>
      <c r="AB32" s="117">
        <v>112407</v>
      </c>
      <c r="AC32" s="117">
        <v>105780</v>
      </c>
      <c r="AD32" s="117">
        <v>571619</v>
      </c>
      <c r="AE32" s="117">
        <v>176836</v>
      </c>
      <c r="AF32" s="117">
        <v>686262</v>
      </c>
      <c r="AG32" s="117">
        <v>560287</v>
      </c>
      <c r="AH32" s="117">
        <v>305595</v>
      </c>
      <c r="AI32" s="117">
        <v>466986</v>
      </c>
    </row>
    <row r="33" spans="1:36" s="110" customFormat="1" ht="15" customHeight="1">
      <c r="A33" s="9"/>
      <c r="B33" s="83" t="s">
        <v>182</v>
      </c>
      <c r="C33" s="118">
        <v>0</v>
      </c>
      <c r="D33" s="118">
        <v>0</v>
      </c>
      <c r="E33" s="118">
        <v>0</v>
      </c>
      <c r="F33" s="118">
        <v>0</v>
      </c>
      <c r="G33" s="118">
        <v>0</v>
      </c>
      <c r="H33" s="118">
        <v>0</v>
      </c>
      <c r="I33" s="118">
        <v>0</v>
      </c>
      <c r="J33" s="118">
        <v>0</v>
      </c>
      <c r="K33" s="118">
        <v>0</v>
      </c>
      <c r="L33" s="118">
        <v>0</v>
      </c>
      <c r="M33" s="118">
        <v>0</v>
      </c>
      <c r="N33" s="118">
        <v>0</v>
      </c>
      <c r="O33" s="118">
        <v>0</v>
      </c>
      <c r="P33" s="118">
        <v>0</v>
      </c>
      <c r="Q33" s="118">
        <v>0</v>
      </c>
      <c r="R33" s="118">
        <v>0</v>
      </c>
      <c r="S33" s="118">
        <v>0</v>
      </c>
      <c r="T33" s="118">
        <v>0</v>
      </c>
      <c r="U33" s="118">
        <v>0</v>
      </c>
      <c r="V33" s="118">
        <v>0</v>
      </c>
      <c r="W33" s="118">
        <v>0</v>
      </c>
      <c r="X33" s="118">
        <v>0</v>
      </c>
      <c r="Y33" s="118">
        <v>0</v>
      </c>
      <c r="Z33" s="118">
        <v>0</v>
      </c>
      <c r="AA33" s="118">
        <v>0</v>
      </c>
      <c r="AB33" s="118">
        <v>0</v>
      </c>
      <c r="AC33" s="119">
        <v>152808</v>
      </c>
      <c r="AD33" s="119">
        <v>187729</v>
      </c>
      <c r="AE33" s="119">
        <v>201377</v>
      </c>
      <c r="AF33" s="119">
        <v>191773</v>
      </c>
      <c r="AG33" s="119">
        <v>430587</v>
      </c>
      <c r="AH33" s="119">
        <v>640398</v>
      </c>
      <c r="AI33" s="119">
        <v>652167</v>
      </c>
    </row>
    <row r="34" spans="1:36" s="110" customFormat="1" ht="15" customHeight="1">
      <c r="A34" s="9"/>
      <c r="B34" s="81" t="s">
        <v>183</v>
      </c>
      <c r="C34" s="120">
        <f t="shared" ref="C34:I34" si="4">SUM(C31:C33)</f>
        <v>4807845</v>
      </c>
      <c r="D34" s="120">
        <f t="shared" si="4"/>
        <v>4914399</v>
      </c>
      <c r="E34" s="120">
        <f t="shared" si="4"/>
        <v>4943047</v>
      </c>
      <c r="F34" s="120">
        <f t="shared" si="4"/>
        <v>6051190</v>
      </c>
      <c r="G34" s="120">
        <f t="shared" si="4"/>
        <v>5183204</v>
      </c>
      <c r="H34" s="120">
        <f t="shared" si="4"/>
        <v>4759336</v>
      </c>
      <c r="I34" s="120">
        <f t="shared" si="4"/>
        <v>4293768</v>
      </c>
      <c r="J34" s="120">
        <f t="shared" ref="J34:P34" si="5">SUM(J31:J33)</f>
        <v>4479621</v>
      </c>
      <c r="K34" s="120">
        <f t="shared" si="5"/>
        <v>5779941</v>
      </c>
      <c r="L34" s="120">
        <f t="shared" si="5"/>
        <v>5948311</v>
      </c>
      <c r="M34" s="120">
        <f t="shared" si="5"/>
        <v>3485728</v>
      </c>
      <c r="N34" s="120">
        <f t="shared" si="5"/>
        <v>3119234</v>
      </c>
      <c r="O34" s="120">
        <f t="shared" si="5"/>
        <v>2164320</v>
      </c>
      <c r="P34" s="120">
        <f t="shared" si="5"/>
        <v>1215324</v>
      </c>
      <c r="Q34" s="120">
        <v>7015</v>
      </c>
      <c r="R34" s="120">
        <v>1471900</v>
      </c>
      <c r="S34" s="120">
        <v>804712</v>
      </c>
      <c r="T34" s="120">
        <v>1295931</v>
      </c>
      <c r="U34" s="120">
        <v>97875</v>
      </c>
      <c r="V34" s="120">
        <v>67641</v>
      </c>
      <c r="W34" s="120">
        <v>249510</v>
      </c>
      <c r="X34" s="120">
        <v>297944</v>
      </c>
      <c r="Y34" s="120">
        <v>254113</v>
      </c>
      <c r="Z34" s="120">
        <v>394368</v>
      </c>
      <c r="AA34" s="120">
        <v>202496</v>
      </c>
      <c r="AB34" s="120">
        <v>269177</v>
      </c>
      <c r="AC34" s="120">
        <v>263183</v>
      </c>
      <c r="AD34" s="120">
        <v>891285</v>
      </c>
      <c r="AE34" s="120">
        <v>561646</v>
      </c>
      <c r="AF34" s="120">
        <v>1071434</v>
      </c>
      <c r="AG34" s="120">
        <v>1178448</v>
      </c>
      <c r="AH34" s="120">
        <v>1099743</v>
      </c>
      <c r="AI34" s="120">
        <v>1149387</v>
      </c>
    </row>
    <row r="35" spans="1:36" s="110" customFormat="1" ht="15" customHeight="1">
      <c r="A35" s="9"/>
      <c r="B35" s="156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</row>
    <row r="36" spans="1:36" s="110" customFormat="1" ht="15" customHeight="1">
      <c r="A36" s="9"/>
      <c r="B36" s="114" t="s">
        <v>188</v>
      </c>
      <c r="C36" s="125"/>
      <c r="D36" s="125"/>
      <c r="E36" s="125"/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  <c r="AI36" s="125"/>
    </row>
    <row r="37" spans="1:36" s="110" customFormat="1" ht="15" customHeight="1">
      <c r="A37" s="9"/>
      <c r="B37" s="83" t="s">
        <v>177</v>
      </c>
      <c r="C37" s="96">
        <v>0</v>
      </c>
      <c r="D37" s="96">
        <v>517695</v>
      </c>
      <c r="E37" s="96">
        <v>504586</v>
      </c>
      <c r="F37" s="96">
        <v>0</v>
      </c>
      <c r="G37" s="96">
        <v>0</v>
      </c>
      <c r="H37" s="96">
        <v>0</v>
      </c>
      <c r="I37" s="96">
        <v>0</v>
      </c>
      <c r="J37" s="96">
        <v>0</v>
      </c>
      <c r="K37" s="96">
        <v>0</v>
      </c>
      <c r="L37" s="96">
        <v>0</v>
      </c>
      <c r="M37" s="96">
        <v>0</v>
      </c>
      <c r="N37" s="96">
        <v>0</v>
      </c>
      <c r="O37" s="96">
        <v>0</v>
      </c>
      <c r="P37" s="96">
        <v>0</v>
      </c>
      <c r="Q37" s="96">
        <v>0</v>
      </c>
      <c r="R37" s="96">
        <v>0</v>
      </c>
      <c r="S37" s="96">
        <v>0</v>
      </c>
      <c r="T37" s="96">
        <v>0</v>
      </c>
      <c r="U37" s="96">
        <v>0</v>
      </c>
      <c r="V37" s="96">
        <v>0</v>
      </c>
      <c r="W37" s="96">
        <v>0</v>
      </c>
      <c r="X37" s="124">
        <v>529436</v>
      </c>
      <c r="Y37" s="104">
        <v>522929</v>
      </c>
      <c r="Z37" s="118">
        <v>0</v>
      </c>
      <c r="AA37" s="118">
        <v>0</v>
      </c>
      <c r="AB37" s="118">
        <v>0</v>
      </c>
      <c r="AC37" s="118">
        <v>0</v>
      </c>
      <c r="AD37" s="118">
        <v>0</v>
      </c>
      <c r="AE37" s="104">
        <v>406387</v>
      </c>
      <c r="AF37" s="118">
        <v>0</v>
      </c>
      <c r="AG37" s="118">
        <v>0</v>
      </c>
      <c r="AH37" s="104">
        <v>100772</v>
      </c>
      <c r="AI37" s="118">
        <v>0</v>
      </c>
    </row>
    <row r="38" spans="1:36" s="110" customFormat="1" ht="15" customHeight="1">
      <c r="A38" s="9"/>
      <c r="B38" s="81" t="s">
        <v>183</v>
      </c>
      <c r="C38" s="125">
        <f>C37</f>
        <v>0</v>
      </c>
      <c r="D38" s="125">
        <f>D37</f>
        <v>517695</v>
      </c>
      <c r="E38" s="125">
        <f>E37</f>
        <v>504586</v>
      </c>
      <c r="F38" s="96">
        <v>0</v>
      </c>
      <c r="G38" s="96">
        <v>0</v>
      </c>
      <c r="H38" s="96">
        <v>0</v>
      </c>
      <c r="I38" s="96">
        <v>0</v>
      </c>
      <c r="J38" s="96">
        <v>0</v>
      </c>
      <c r="K38" s="96">
        <f>K37</f>
        <v>0</v>
      </c>
      <c r="L38" s="96">
        <f>L37</f>
        <v>0</v>
      </c>
      <c r="M38" s="96">
        <f>M37</f>
        <v>0</v>
      </c>
      <c r="N38" s="96">
        <f>N37</f>
        <v>0</v>
      </c>
      <c r="O38" s="96">
        <f>O37</f>
        <v>0</v>
      </c>
      <c r="P38" s="96">
        <v>0</v>
      </c>
      <c r="Q38" s="96">
        <v>0</v>
      </c>
      <c r="R38" s="96">
        <v>0</v>
      </c>
      <c r="S38" s="96">
        <v>0</v>
      </c>
      <c r="T38" s="96">
        <v>0</v>
      </c>
      <c r="U38" s="96">
        <v>0</v>
      </c>
      <c r="V38" s="96">
        <v>0</v>
      </c>
      <c r="W38" s="118">
        <v>0</v>
      </c>
      <c r="X38" s="125">
        <v>529436</v>
      </c>
      <c r="Y38" s="125">
        <v>522929</v>
      </c>
      <c r="Z38" s="118">
        <v>0</v>
      </c>
      <c r="AA38" s="118">
        <v>0</v>
      </c>
      <c r="AB38" s="118">
        <v>0</v>
      </c>
      <c r="AC38" s="118">
        <v>0</v>
      </c>
      <c r="AD38" s="118">
        <v>0</v>
      </c>
      <c r="AE38" s="125">
        <v>406387</v>
      </c>
      <c r="AF38" s="118">
        <v>0</v>
      </c>
      <c r="AG38" s="118">
        <v>0</v>
      </c>
      <c r="AH38" s="125">
        <v>100772</v>
      </c>
      <c r="AI38" s="118">
        <v>0</v>
      </c>
      <c r="AJ38" s="125">
        <v>0</v>
      </c>
    </row>
    <row r="39" spans="1:36" s="110" customFormat="1" ht="15" customHeight="1">
      <c r="A39" s="9"/>
      <c r="B39" s="98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</row>
    <row r="40" spans="1:36" s="110" customFormat="1" ht="15" customHeight="1">
      <c r="A40" s="9"/>
      <c r="B40" s="81" t="s">
        <v>189</v>
      </c>
      <c r="C40" s="120">
        <f t="shared" ref="C40:G40" si="6">C38+C34+C28+C19</f>
        <v>7467069</v>
      </c>
      <c r="D40" s="120">
        <f t="shared" si="6"/>
        <v>7999905</v>
      </c>
      <c r="E40" s="120">
        <f t="shared" si="6"/>
        <v>7661097</v>
      </c>
      <c r="F40" s="120">
        <f t="shared" si="6"/>
        <v>9062077</v>
      </c>
      <c r="G40" s="120">
        <f t="shared" si="6"/>
        <v>8160832</v>
      </c>
      <c r="H40" s="120">
        <f t="shared" ref="H40:P40" si="7">H38+H34+H28+H19</f>
        <v>7304817</v>
      </c>
      <c r="I40" s="120">
        <f t="shared" si="7"/>
        <v>6821438</v>
      </c>
      <c r="J40" s="120">
        <f t="shared" si="7"/>
        <v>6658478</v>
      </c>
      <c r="K40" s="120">
        <f t="shared" si="7"/>
        <v>9984202</v>
      </c>
      <c r="L40" s="120">
        <f t="shared" si="7"/>
        <v>9149836</v>
      </c>
      <c r="M40" s="120">
        <f t="shared" si="7"/>
        <v>9005292</v>
      </c>
      <c r="N40" s="120">
        <f t="shared" si="7"/>
        <v>10392954</v>
      </c>
      <c r="O40" s="120">
        <f t="shared" si="7"/>
        <v>7769139</v>
      </c>
      <c r="P40" s="120">
        <f t="shared" si="7"/>
        <v>6306937</v>
      </c>
      <c r="Q40" s="120">
        <v>3836108</v>
      </c>
      <c r="R40" s="120">
        <v>3778434</v>
      </c>
      <c r="S40" s="120">
        <v>3675832</v>
      </c>
      <c r="T40" s="120">
        <v>2945552</v>
      </c>
      <c r="U40" s="120">
        <v>2538736</v>
      </c>
      <c r="V40" s="120">
        <v>2412140</v>
      </c>
      <c r="W40" s="120">
        <v>1864911</v>
      </c>
      <c r="X40" s="120">
        <v>2087652</v>
      </c>
      <c r="Y40" s="120">
        <v>2025950</v>
      </c>
      <c r="Z40" s="120">
        <v>1600417</v>
      </c>
      <c r="AA40" s="120">
        <v>1446578</v>
      </c>
      <c r="AB40" s="120">
        <v>1934506</v>
      </c>
      <c r="AC40" s="120">
        <v>1478808</v>
      </c>
      <c r="AD40" s="120">
        <v>1629102</v>
      </c>
      <c r="AE40" s="120">
        <v>1638560</v>
      </c>
      <c r="AF40" s="120">
        <v>1715141</v>
      </c>
      <c r="AG40" s="120">
        <v>2011505</v>
      </c>
      <c r="AH40" s="120">
        <v>2353574</v>
      </c>
      <c r="AI40" s="120">
        <v>2377653</v>
      </c>
    </row>
    <row r="41" spans="1:36" s="110" customFormat="1" ht="15" customHeight="1">
      <c r="A41" s="9"/>
      <c r="B41" s="81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0"/>
      <c r="AE41" s="120"/>
      <c r="AF41" s="120"/>
      <c r="AG41" s="120"/>
      <c r="AH41" s="120"/>
      <c r="AI41" s="120"/>
    </row>
    <row r="42" spans="1:36" s="110" customFormat="1" ht="15" customHeight="1">
      <c r="A42" s="9"/>
      <c r="B42" s="81" t="s">
        <v>190</v>
      </c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  <c r="W42" s="121"/>
      <c r="X42" s="121"/>
      <c r="Y42" s="121"/>
      <c r="Z42" s="121"/>
      <c r="AA42" s="121"/>
      <c r="AB42" s="121"/>
      <c r="AC42" s="121"/>
      <c r="AD42" s="121"/>
      <c r="AE42" s="121"/>
      <c r="AF42" s="121"/>
      <c r="AG42" s="121"/>
      <c r="AH42" s="121"/>
      <c r="AI42" s="121"/>
    </row>
    <row r="43" spans="1:36" s="110" customFormat="1" ht="15" customHeight="1">
      <c r="A43" s="9"/>
      <c r="B43" s="83" t="s">
        <v>191</v>
      </c>
      <c r="C43" s="96">
        <v>0</v>
      </c>
      <c r="D43" s="96">
        <v>14695</v>
      </c>
      <c r="E43" s="96">
        <v>0</v>
      </c>
      <c r="F43" s="96">
        <v>0</v>
      </c>
      <c r="G43" s="96">
        <v>0</v>
      </c>
      <c r="H43" s="96">
        <v>0</v>
      </c>
      <c r="I43" s="96">
        <v>0</v>
      </c>
      <c r="J43" s="96">
        <v>0</v>
      </c>
      <c r="K43" s="96">
        <v>0</v>
      </c>
      <c r="L43" s="96">
        <v>0</v>
      </c>
      <c r="M43" s="96">
        <v>0</v>
      </c>
      <c r="N43" s="96">
        <v>0</v>
      </c>
      <c r="O43" s="96">
        <v>0</v>
      </c>
      <c r="P43" s="96">
        <v>0</v>
      </c>
      <c r="Q43" s="96">
        <v>0</v>
      </c>
      <c r="R43" s="96">
        <v>0</v>
      </c>
      <c r="S43" s="96">
        <v>0</v>
      </c>
      <c r="T43" s="96">
        <v>0</v>
      </c>
      <c r="U43" s="96">
        <v>0</v>
      </c>
      <c r="V43" s="96">
        <v>0</v>
      </c>
      <c r="W43" s="96">
        <v>0</v>
      </c>
      <c r="X43" s="117">
        <v>288103</v>
      </c>
      <c r="Y43" s="117">
        <v>386026</v>
      </c>
      <c r="Z43" s="117">
        <v>251744</v>
      </c>
      <c r="AA43" s="117">
        <v>316128</v>
      </c>
      <c r="AB43" s="117">
        <v>275298</v>
      </c>
      <c r="AC43" s="117">
        <v>416046</v>
      </c>
      <c r="AD43" s="117">
        <v>324026</v>
      </c>
      <c r="AE43" s="117">
        <v>154796</v>
      </c>
      <c r="AF43" s="117">
        <v>171366</v>
      </c>
      <c r="AG43" s="117">
        <v>133735</v>
      </c>
      <c r="AH43" s="117">
        <v>184330</v>
      </c>
      <c r="AI43" s="117">
        <v>144121</v>
      </c>
    </row>
    <row r="44" spans="1:36" s="110" customFormat="1" ht="15" customHeight="1">
      <c r="A44" s="9"/>
      <c r="B44" s="83" t="s">
        <v>192</v>
      </c>
      <c r="C44" s="96">
        <v>0</v>
      </c>
      <c r="D44" s="96">
        <v>0</v>
      </c>
      <c r="E44" s="96">
        <v>0</v>
      </c>
      <c r="F44" s="96">
        <v>0</v>
      </c>
      <c r="G44" s="96">
        <v>0</v>
      </c>
      <c r="H44" s="96">
        <v>0</v>
      </c>
      <c r="I44" s="96">
        <v>0</v>
      </c>
      <c r="J44" s="96">
        <v>0</v>
      </c>
      <c r="K44" s="96">
        <v>0</v>
      </c>
      <c r="L44" s="96">
        <v>0</v>
      </c>
      <c r="M44" s="96">
        <v>0</v>
      </c>
      <c r="N44" s="96">
        <v>0</v>
      </c>
      <c r="O44" s="96">
        <v>0</v>
      </c>
      <c r="P44" s="96">
        <v>0</v>
      </c>
      <c r="Q44" s="96">
        <v>0</v>
      </c>
      <c r="R44" s="96">
        <v>0</v>
      </c>
      <c r="S44" s="96">
        <v>0</v>
      </c>
      <c r="T44" s="96">
        <v>0</v>
      </c>
      <c r="U44" s="96">
        <v>0</v>
      </c>
      <c r="V44" s="96">
        <v>0</v>
      </c>
      <c r="W44" s="96">
        <v>0</v>
      </c>
      <c r="X44" s="118">
        <v>0</v>
      </c>
      <c r="Y44" s="118">
        <v>0</v>
      </c>
      <c r="Z44" s="118">
        <v>0</v>
      </c>
      <c r="AA44" s="117">
        <v>0</v>
      </c>
      <c r="AB44" s="117">
        <v>3860</v>
      </c>
      <c r="AC44" s="117">
        <v>2677</v>
      </c>
      <c r="AD44" s="117">
        <v>779</v>
      </c>
      <c r="AE44" s="117">
        <v>0</v>
      </c>
      <c r="AF44" s="117">
        <v>1</v>
      </c>
      <c r="AG44" s="117">
        <v>128</v>
      </c>
      <c r="AH44" s="117">
        <v>0</v>
      </c>
      <c r="AI44" s="117">
        <v>628</v>
      </c>
    </row>
    <row r="45" spans="1:36" s="110" customFormat="1" ht="15" customHeight="1">
      <c r="A45" s="9"/>
      <c r="B45" s="81" t="s">
        <v>193</v>
      </c>
      <c r="C45" s="120">
        <f t="shared" ref="C45:O45" si="8">SUM(C43:C44)</f>
        <v>0</v>
      </c>
      <c r="D45" s="120">
        <f t="shared" si="8"/>
        <v>14695</v>
      </c>
      <c r="E45" s="120">
        <f t="shared" si="8"/>
        <v>0</v>
      </c>
      <c r="F45" s="120">
        <f t="shared" si="8"/>
        <v>0</v>
      </c>
      <c r="G45" s="120">
        <f t="shared" si="8"/>
        <v>0</v>
      </c>
      <c r="H45" s="120">
        <f t="shared" si="8"/>
        <v>0</v>
      </c>
      <c r="I45" s="120">
        <f t="shared" si="8"/>
        <v>0</v>
      </c>
      <c r="J45" s="120">
        <f t="shared" si="8"/>
        <v>0</v>
      </c>
      <c r="K45" s="120">
        <f t="shared" si="8"/>
        <v>0</v>
      </c>
      <c r="L45" s="120">
        <f t="shared" si="8"/>
        <v>0</v>
      </c>
      <c r="M45" s="120">
        <f t="shared" si="8"/>
        <v>0</v>
      </c>
      <c r="N45" s="120">
        <f t="shared" si="8"/>
        <v>0</v>
      </c>
      <c r="O45" s="120">
        <f t="shared" si="8"/>
        <v>0</v>
      </c>
      <c r="P45" s="120">
        <v>0</v>
      </c>
      <c r="Q45" s="120">
        <v>0</v>
      </c>
      <c r="R45" s="120">
        <v>0</v>
      </c>
      <c r="S45" s="120">
        <v>0</v>
      </c>
      <c r="T45" s="118">
        <v>0</v>
      </c>
      <c r="U45" s="118">
        <v>0</v>
      </c>
      <c r="V45" s="118">
        <v>0</v>
      </c>
      <c r="W45" s="120">
        <v>826640</v>
      </c>
      <c r="X45" s="120">
        <v>288103</v>
      </c>
      <c r="Y45" s="120">
        <v>386026</v>
      </c>
      <c r="Z45" s="120">
        <v>251744</v>
      </c>
      <c r="AA45" s="120">
        <v>316128</v>
      </c>
      <c r="AB45" s="120">
        <v>279158</v>
      </c>
      <c r="AC45" s="120">
        <v>418723</v>
      </c>
      <c r="AD45" s="120">
        <v>324805</v>
      </c>
      <c r="AE45" s="120">
        <v>154796</v>
      </c>
      <c r="AF45" s="120">
        <v>171367</v>
      </c>
      <c r="AG45" s="120">
        <v>133863</v>
      </c>
      <c r="AH45" s="120">
        <v>184330</v>
      </c>
      <c r="AI45" s="120">
        <v>144749</v>
      </c>
    </row>
    <row r="46" spans="1:36" s="110" customFormat="1" ht="15" customHeight="1">
      <c r="A46" s="9"/>
      <c r="B46" s="98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23"/>
      <c r="AF46" s="123"/>
      <c r="AG46" s="123"/>
      <c r="AH46" s="123"/>
      <c r="AI46" s="123"/>
    </row>
    <row r="47" spans="1:36" s="110" customFormat="1" ht="15" customHeight="1">
      <c r="A47" s="9"/>
      <c r="B47" s="81" t="s">
        <v>203</v>
      </c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23"/>
      <c r="AF47" s="123"/>
      <c r="AG47" s="123"/>
      <c r="AH47" s="123"/>
      <c r="AI47" s="123"/>
    </row>
    <row r="48" spans="1:36" s="110" customFormat="1" ht="15" customHeight="1">
      <c r="A48" s="9"/>
      <c r="B48" s="83" t="s">
        <v>205</v>
      </c>
      <c r="C48" s="96">
        <v>10457</v>
      </c>
      <c r="D48" s="96">
        <v>0</v>
      </c>
      <c r="E48" s="96">
        <v>0</v>
      </c>
      <c r="F48" s="96">
        <v>0</v>
      </c>
      <c r="G48" s="96">
        <v>0</v>
      </c>
      <c r="H48" s="96">
        <v>0</v>
      </c>
      <c r="I48" s="96">
        <v>0</v>
      </c>
      <c r="J48" s="96">
        <v>0</v>
      </c>
      <c r="K48" s="96">
        <v>0</v>
      </c>
      <c r="L48" s="96">
        <v>0</v>
      </c>
      <c r="M48" s="96">
        <v>0</v>
      </c>
      <c r="N48" s="96">
        <v>0</v>
      </c>
      <c r="O48" s="96">
        <v>0</v>
      </c>
      <c r="P48" s="96">
        <v>0</v>
      </c>
      <c r="Q48" s="96">
        <v>0</v>
      </c>
      <c r="R48" s="96">
        <v>0</v>
      </c>
      <c r="S48" s="96">
        <v>0</v>
      </c>
      <c r="T48" s="96">
        <v>0</v>
      </c>
      <c r="U48" s="96">
        <v>0</v>
      </c>
      <c r="V48" s="96">
        <v>0</v>
      </c>
      <c r="W48" s="96">
        <v>0</v>
      </c>
      <c r="X48" s="96">
        <v>0</v>
      </c>
      <c r="Y48" s="96">
        <v>0</v>
      </c>
      <c r="Z48" s="96">
        <v>0</v>
      </c>
      <c r="AA48" s="96">
        <v>0</v>
      </c>
      <c r="AB48" s="96">
        <v>0</v>
      </c>
      <c r="AC48" s="96">
        <v>0</v>
      </c>
      <c r="AD48" s="96">
        <v>0</v>
      </c>
      <c r="AE48" s="96">
        <v>0</v>
      </c>
      <c r="AF48" s="96">
        <v>0</v>
      </c>
      <c r="AG48" s="96">
        <v>0</v>
      </c>
      <c r="AH48" s="96">
        <v>0</v>
      </c>
      <c r="AI48" s="96">
        <v>0</v>
      </c>
      <c r="AJ48" s="96">
        <v>0</v>
      </c>
    </row>
    <row r="49" spans="1:36" s="110" customFormat="1" ht="15" customHeight="1">
      <c r="A49" s="9"/>
      <c r="B49" s="81" t="s">
        <v>204</v>
      </c>
      <c r="C49" s="120">
        <f>C48</f>
        <v>10457</v>
      </c>
      <c r="D49" s="120">
        <f>D48</f>
        <v>0</v>
      </c>
      <c r="E49" s="120">
        <f t="shared" ref="E49:AJ49" si="9">E48</f>
        <v>0</v>
      </c>
      <c r="F49" s="120">
        <f t="shared" si="9"/>
        <v>0</v>
      </c>
      <c r="G49" s="120">
        <f t="shared" si="9"/>
        <v>0</v>
      </c>
      <c r="H49" s="120">
        <f t="shared" si="9"/>
        <v>0</v>
      </c>
      <c r="I49" s="120">
        <f t="shared" si="9"/>
        <v>0</v>
      </c>
      <c r="J49" s="120">
        <f t="shared" si="9"/>
        <v>0</v>
      </c>
      <c r="K49" s="120">
        <f t="shared" si="9"/>
        <v>0</v>
      </c>
      <c r="L49" s="120">
        <f t="shared" si="9"/>
        <v>0</v>
      </c>
      <c r="M49" s="120">
        <f t="shared" si="9"/>
        <v>0</v>
      </c>
      <c r="N49" s="120">
        <f t="shared" si="9"/>
        <v>0</v>
      </c>
      <c r="O49" s="120">
        <f t="shared" si="9"/>
        <v>0</v>
      </c>
      <c r="P49" s="120">
        <f t="shared" si="9"/>
        <v>0</v>
      </c>
      <c r="Q49" s="120">
        <f t="shared" si="9"/>
        <v>0</v>
      </c>
      <c r="R49" s="120">
        <f t="shared" si="9"/>
        <v>0</v>
      </c>
      <c r="S49" s="120">
        <f t="shared" si="9"/>
        <v>0</v>
      </c>
      <c r="T49" s="120">
        <f t="shared" si="9"/>
        <v>0</v>
      </c>
      <c r="U49" s="120">
        <f t="shared" si="9"/>
        <v>0</v>
      </c>
      <c r="V49" s="120">
        <f t="shared" si="9"/>
        <v>0</v>
      </c>
      <c r="W49" s="120">
        <f t="shared" si="9"/>
        <v>0</v>
      </c>
      <c r="X49" s="120">
        <f t="shared" si="9"/>
        <v>0</v>
      </c>
      <c r="Y49" s="120">
        <f t="shared" si="9"/>
        <v>0</v>
      </c>
      <c r="Z49" s="120">
        <f t="shared" si="9"/>
        <v>0</v>
      </c>
      <c r="AA49" s="120">
        <f t="shared" si="9"/>
        <v>0</v>
      </c>
      <c r="AB49" s="120">
        <f t="shared" si="9"/>
        <v>0</v>
      </c>
      <c r="AC49" s="120">
        <f t="shared" si="9"/>
        <v>0</v>
      </c>
      <c r="AD49" s="120">
        <f t="shared" si="9"/>
        <v>0</v>
      </c>
      <c r="AE49" s="120">
        <f t="shared" si="9"/>
        <v>0</v>
      </c>
      <c r="AF49" s="120">
        <f t="shared" si="9"/>
        <v>0</v>
      </c>
      <c r="AG49" s="120">
        <f t="shared" si="9"/>
        <v>0</v>
      </c>
      <c r="AH49" s="120">
        <f t="shared" si="9"/>
        <v>0</v>
      </c>
      <c r="AI49" s="120">
        <f t="shared" si="9"/>
        <v>0</v>
      </c>
      <c r="AJ49" s="120">
        <f t="shared" si="9"/>
        <v>0</v>
      </c>
    </row>
    <row r="50" spans="1:36" s="110" customFormat="1" ht="15" customHeight="1">
      <c r="A50" s="9"/>
      <c r="B50" s="98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23"/>
      <c r="AF50" s="123"/>
      <c r="AG50" s="123"/>
      <c r="AH50" s="123"/>
      <c r="AI50" s="123"/>
    </row>
    <row r="51" spans="1:36" s="128" customFormat="1" ht="15" customHeight="1">
      <c r="A51" s="15"/>
      <c r="B51" s="81" t="s">
        <v>129</v>
      </c>
      <c r="C51" s="126">
        <f>C40+C45+C49</f>
        <v>7477526</v>
      </c>
      <c r="D51" s="126">
        <f t="shared" ref="D51:P51" si="10">D40+D45</f>
        <v>8014600</v>
      </c>
      <c r="E51" s="126">
        <f t="shared" si="10"/>
        <v>7661097</v>
      </c>
      <c r="F51" s="126">
        <f t="shared" si="10"/>
        <v>9062077</v>
      </c>
      <c r="G51" s="126">
        <f t="shared" si="10"/>
        <v>8160832</v>
      </c>
      <c r="H51" s="126">
        <f t="shared" si="10"/>
        <v>7304817</v>
      </c>
      <c r="I51" s="126">
        <f t="shared" si="10"/>
        <v>6821438</v>
      </c>
      <c r="J51" s="126">
        <f t="shared" si="10"/>
        <v>6658478</v>
      </c>
      <c r="K51" s="126">
        <f t="shared" si="10"/>
        <v>9984202</v>
      </c>
      <c r="L51" s="126">
        <f t="shared" si="10"/>
        <v>9149836</v>
      </c>
      <c r="M51" s="126">
        <f t="shared" si="10"/>
        <v>9005292</v>
      </c>
      <c r="N51" s="126">
        <f t="shared" si="10"/>
        <v>10392954</v>
      </c>
      <c r="O51" s="126">
        <f t="shared" si="10"/>
        <v>7769139</v>
      </c>
      <c r="P51" s="126">
        <f t="shared" si="10"/>
        <v>6306937</v>
      </c>
      <c r="Q51" s="126">
        <v>3836108</v>
      </c>
      <c r="R51" s="126">
        <v>3778434</v>
      </c>
      <c r="S51" s="126">
        <v>3675832</v>
      </c>
      <c r="T51" s="126">
        <v>2945552</v>
      </c>
      <c r="U51" s="126">
        <v>2538736</v>
      </c>
      <c r="V51" s="126">
        <v>2412140</v>
      </c>
      <c r="W51" s="126">
        <v>2691551</v>
      </c>
      <c r="X51" s="126">
        <v>2375755</v>
      </c>
      <c r="Y51" s="126">
        <v>2411976</v>
      </c>
      <c r="Z51" s="126">
        <v>1852161</v>
      </c>
      <c r="AA51" s="126">
        <v>1762706</v>
      </c>
      <c r="AB51" s="126">
        <v>2213664</v>
      </c>
      <c r="AC51" s="126">
        <v>1897531</v>
      </c>
      <c r="AD51" s="126">
        <v>1953907</v>
      </c>
      <c r="AE51" s="126">
        <v>1793356</v>
      </c>
      <c r="AF51" s="126">
        <v>1886508</v>
      </c>
      <c r="AG51" s="126">
        <v>2145368</v>
      </c>
      <c r="AH51" s="126">
        <v>2537904</v>
      </c>
      <c r="AI51" s="126">
        <v>2522402</v>
      </c>
      <c r="AJ51" s="127">
        <v>0</v>
      </c>
    </row>
    <row r="52" spans="1:36" s="13" customFormat="1" ht="15" customHeight="1"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62"/>
      <c r="AG52" s="59"/>
      <c r="AH52" s="63"/>
      <c r="AI52" s="64"/>
    </row>
    <row r="53" spans="1:36" s="13" customFormat="1" ht="15" customHeight="1">
      <c r="B53" s="59"/>
      <c r="AF53" s="14"/>
      <c r="AH53" s="38"/>
      <c r="AI53" s="23"/>
    </row>
    <row r="54" spans="1:36" s="13" customFormat="1" ht="15" customHeight="1">
      <c r="B54" s="59"/>
      <c r="AF54" s="14"/>
      <c r="AH54" s="38"/>
      <c r="AI54" s="23"/>
    </row>
    <row r="55" spans="1:36" s="13" customFormat="1" ht="15" customHeight="1">
      <c r="B55" s="59"/>
      <c r="AF55" s="14"/>
      <c r="AH55" s="38"/>
      <c r="AI55" s="23"/>
    </row>
    <row r="56" spans="1:36" s="13" customFormat="1" ht="15" customHeight="1">
      <c r="B56" s="59"/>
      <c r="AF56" s="24"/>
      <c r="AH56" s="38"/>
      <c r="AI56" s="23"/>
    </row>
    <row r="57" spans="1:36" s="13" customFormat="1" ht="15" customHeight="1">
      <c r="B57" s="59"/>
      <c r="C57" s="23"/>
      <c r="AF57" s="20"/>
      <c r="AH57" s="38"/>
      <c r="AI57" s="23"/>
    </row>
    <row r="58" spans="1:36" s="13" customFormat="1" ht="15" customHeight="1">
      <c r="B58" s="59"/>
      <c r="AF58" s="20"/>
      <c r="AH58" s="38"/>
      <c r="AI58" s="23"/>
    </row>
    <row r="59" spans="1:36" s="13" customFormat="1" ht="15" customHeight="1">
      <c r="B59" s="59"/>
      <c r="AF59" s="18"/>
      <c r="AH59" s="38"/>
    </row>
    <row r="60" spans="1:36" s="13" customFormat="1" ht="15" customHeight="1">
      <c r="B60" s="59"/>
      <c r="AF60" s="23"/>
    </row>
    <row r="61" spans="1:36" s="13" customFormat="1" ht="15" customHeight="1">
      <c r="B61" s="59"/>
      <c r="AF61" s="18"/>
    </row>
    <row r="62" spans="1:36" s="13" customFormat="1" ht="15" customHeight="1">
      <c r="B62" s="59"/>
      <c r="AF62" s="24"/>
    </row>
    <row r="63" spans="1:36" s="13" customFormat="1" ht="15" customHeight="1">
      <c r="B63" s="59"/>
      <c r="AF63" s="19"/>
    </row>
    <row r="64" spans="1:36" s="13" customFormat="1" ht="15" customHeight="1">
      <c r="B64" s="59"/>
      <c r="AF64" s="19"/>
    </row>
    <row r="65" spans="2:2" s="13" customFormat="1" ht="15" customHeight="1">
      <c r="B65" s="59"/>
    </row>
    <row r="66" spans="2:2" s="13" customFormat="1" ht="15" customHeight="1">
      <c r="B66" s="59"/>
    </row>
    <row r="67" spans="2:2" s="13" customFormat="1" ht="15" customHeight="1">
      <c r="B67" s="59"/>
    </row>
    <row r="68" spans="2:2" s="13" customFormat="1" ht="15" customHeight="1">
      <c r="B68" s="59"/>
    </row>
    <row r="69" spans="2:2" s="13" customFormat="1" ht="15" customHeight="1">
      <c r="B69" s="59"/>
    </row>
    <row r="70" spans="2:2" s="13" customFormat="1" ht="15" customHeight="1">
      <c r="B70" s="59"/>
    </row>
    <row r="71" spans="2:2" s="13" customFormat="1" ht="15" customHeight="1">
      <c r="B71" s="59"/>
    </row>
    <row r="72" spans="2:2" s="13" customFormat="1" ht="15" customHeight="1">
      <c r="B72" s="59"/>
    </row>
    <row r="73" spans="2:2" s="13" customFormat="1" ht="15" customHeight="1">
      <c r="B73" s="59"/>
    </row>
    <row r="74" spans="2:2" s="13" customFormat="1" ht="15" customHeight="1">
      <c r="B74" s="59"/>
    </row>
    <row r="75" spans="2:2" s="13" customFormat="1" ht="15" customHeight="1">
      <c r="B75" s="59"/>
    </row>
    <row r="76" spans="2:2" s="13" customFormat="1" ht="15" customHeight="1">
      <c r="B76" s="59"/>
    </row>
    <row r="77" spans="2:2" s="13" customFormat="1" ht="15" customHeight="1">
      <c r="B77" s="59"/>
    </row>
    <row r="78" spans="2:2" s="13" customFormat="1" ht="15" customHeight="1">
      <c r="B78" s="59"/>
    </row>
    <row r="79" spans="2:2" s="13" customFormat="1" ht="15" customHeight="1">
      <c r="B79" s="59"/>
    </row>
    <row r="80" spans="2:2" s="13" customFormat="1" ht="15" customHeight="1">
      <c r="B80" s="59"/>
    </row>
    <row r="81" spans="2:2" s="13" customFormat="1" ht="15" customHeight="1">
      <c r="B81" s="59"/>
    </row>
    <row r="82" spans="2:2" s="13" customFormat="1" ht="15" customHeight="1">
      <c r="B82" s="59"/>
    </row>
    <row r="83" spans="2:2" s="13" customFormat="1" ht="15" customHeight="1">
      <c r="B83" s="59"/>
    </row>
    <row r="84" spans="2:2" s="13" customFormat="1" ht="15" customHeight="1">
      <c r="B84" s="59"/>
    </row>
    <row r="85" spans="2:2" s="13" customFormat="1" ht="15" customHeight="1">
      <c r="B85" s="59"/>
    </row>
    <row r="86" spans="2:2" s="13" customFormat="1" ht="15" customHeight="1">
      <c r="B86" s="59"/>
    </row>
    <row r="87" spans="2:2" s="13" customFormat="1" ht="15" customHeight="1">
      <c r="B87" s="59"/>
    </row>
    <row r="88" spans="2:2" s="13" customFormat="1" ht="15" customHeight="1">
      <c r="B88" s="59"/>
    </row>
    <row r="89" spans="2:2" s="13" customFormat="1" ht="15" customHeight="1">
      <c r="B89" s="59"/>
    </row>
    <row r="90" spans="2:2" s="13" customFormat="1" ht="15" customHeight="1">
      <c r="B90" s="59"/>
    </row>
    <row r="91" spans="2:2" s="13" customFormat="1" ht="15" customHeight="1">
      <c r="B91" s="59"/>
    </row>
    <row r="92" spans="2:2" s="13" customFormat="1" ht="15" customHeight="1">
      <c r="B92" s="59"/>
    </row>
    <row r="93" spans="2:2" s="13" customFormat="1" ht="15" customHeight="1">
      <c r="B93" s="59"/>
    </row>
    <row r="94" spans="2:2" s="13" customFormat="1" ht="15" customHeight="1">
      <c r="B94" s="59"/>
    </row>
    <row r="95" spans="2:2" s="13" customFormat="1" ht="15" customHeight="1">
      <c r="B95" s="59"/>
    </row>
    <row r="96" spans="2:2" s="13" customFormat="1" ht="15" customHeight="1">
      <c r="B96" s="59"/>
    </row>
    <row r="97" spans="2:2" s="13" customFormat="1" ht="15" customHeight="1">
      <c r="B97" s="59"/>
    </row>
    <row r="98" spans="2:2" s="13" customFormat="1" ht="15" customHeight="1">
      <c r="B98" s="59"/>
    </row>
    <row r="99" spans="2:2" s="13" customFormat="1" ht="15" customHeight="1">
      <c r="B99" s="59"/>
    </row>
    <row r="100" spans="2:2" s="13" customFormat="1" ht="15" customHeight="1">
      <c r="B100" s="59"/>
    </row>
    <row r="101" spans="2:2" s="13" customFormat="1" ht="15" customHeight="1">
      <c r="B101" s="59"/>
    </row>
    <row r="102" spans="2:2" s="13" customFormat="1" ht="15" customHeight="1">
      <c r="B102" s="59"/>
    </row>
    <row r="103" spans="2:2" s="13" customFormat="1" ht="15" customHeight="1">
      <c r="B103" s="59"/>
    </row>
    <row r="104" spans="2:2" s="13" customFormat="1" ht="15" customHeight="1">
      <c r="B104" s="59"/>
    </row>
    <row r="105" spans="2:2" s="13" customFormat="1" ht="15" customHeight="1">
      <c r="B105" s="59"/>
    </row>
    <row r="106" spans="2:2" s="13" customFormat="1" ht="15" customHeight="1">
      <c r="B106" s="59"/>
    </row>
    <row r="107" spans="2:2" s="13" customFormat="1" ht="15" customHeight="1">
      <c r="B107" s="59"/>
    </row>
    <row r="108" spans="2:2" s="13" customFormat="1" ht="15" customHeight="1">
      <c r="B108" s="59"/>
    </row>
    <row r="109" spans="2:2" s="13" customFormat="1" ht="15" customHeight="1">
      <c r="B109" s="59"/>
    </row>
    <row r="110" spans="2:2" s="13" customFormat="1" ht="15" customHeight="1">
      <c r="B110" s="59"/>
    </row>
    <row r="111" spans="2:2" s="13" customFormat="1" ht="15" customHeight="1">
      <c r="B111" s="59"/>
    </row>
    <row r="112" spans="2:2" s="13" customFormat="1" ht="15" customHeight="1">
      <c r="B112" s="59"/>
    </row>
    <row r="113" spans="2:2" s="13" customFormat="1" ht="15" customHeight="1">
      <c r="B113" s="59"/>
    </row>
    <row r="114" spans="2:2" s="13" customFormat="1" ht="15" customHeight="1">
      <c r="B114" s="59"/>
    </row>
    <row r="115" spans="2:2" s="13" customFormat="1" ht="15" customHeight="1">
      <c r="B115" s="59"/>
    </row>
    <row r="116" spans="2:2" s="13" customFormat="1" ht="15" customHeight="1">
      <c r="B116" s="59"/>
    </row>
    <row r="117" spans="2:2" s="13" customFormat="1" ht="15" customHeight="1">
      <c r="B117" s="59"/>
    </row>
    <row r="118" spans="2:2" s="13" customFormat="1" ht="15" customHeight="1">
      <c r="B118" s="59"/>
    </row>
    <row r="119" spans="2:2" s="13" customFormat="1" ht="15" customHeight="1">
      <c r="B119" s="59"/>
    </row>
  </sheetData>
  <customSheetViews>
    <customSheetView guid="{27A090AF-C8A8-4D26-AB93-5BEE644A94EB}" showPageBreaks="1" showGridLines="0" printArea="1" topLeftCell="A13">
      <pane xSplit="2" topLeftCell="C1" activePane="topRight" state="frozen"/>
      <selection pane="topRight" activeCell="E68" sqref="E68"/>
      <pageMargins left="0" right="0" top="0" bottom="0" header="0" footer="0"/>
      <printOptions horizontalCentered="1"/>
      <pageSetup paperSize="9" scale="70" orientation="landscape" horizontalDpi="1200" verticalDpi="1200" r:id="rId1"/>
      <headerFooter alignWithMargins="0"/>
    </customSheetView>
    <customSheetView guid="{25BA17B7-2C09-419A-A76E-46AD397B1880}" scale="85" showPageBreaks="1" showGridLines="0" printArea="1" hiddenRows="1">
      <pane xSplit="2" topLeftCell="C1" activePane="topRight" state="frozen"/>
      <selection pane="topRight"/>
      <pageMargins left="0" right="0" top="0" bottom="0" header="0" footer="0"/>
      <printOptions horizontalCentered="1"/>
      <pageSetup paperSize="9" scale="70" orientation="landscape" horizontalDpi="1200" verticalDpi="1200" r:id="rId2"/>
      <headerFooter alignWithMargins="0"/>
    </customSheetView>
    <customSheetView guid="{D2D3B71A-CAE4-45D7-B72C-7FFA3DDD9695}" scale="90" showGridLines="0" showRowCol="0" printArea="1" topLeftCell="A25">
      <selection activeCell="A14" sqref="A14:XFD14"/>
      <pageMargins left="0" right="0" top="0" bottom="0" header="0" footer="0"/>
      <printOptions horizontalCentered="1"/>
      <pageSetup paperSize="9" scale="50" orientation="landscape" horizontalDpi="1200" verticalDpi="1200" r:id="rId3"/>
      <headerFooter alignWithMargins="0"/>
    </customSheetView>
    <customSheetView guid="{EEC21706-2D9D-4FD7-BB7F-BBE90C0C7A1B}" scale="85" showGridLines="0" hiddenColumns="1">
      <selection activeCell="E56" sqref="E56"/>
      <pageMargins left="0" right="0" top="0" bottom="0" header="0" footer="0"/>
      <printOptions horizontalCentered="1"/>
      <pageSetup paperSize="9" scale="50" orientation="landscape" horizontalDpi="1200" verticalDpi="1200" r:id="rId4"/>
      <headerFooter alignWithMargins="0"/>
    </customSheetView>
    <customSheetView guid="{CFDFB7E4-9568-4685-B545-DFCFB1FD1249}" scale="85" showPageBreaks="1" showGridLines="0" printArea="1" hiddenRows="1" topLeftCell="A4">
      <pane xSplit="2" topLeftCell="C1" activePane="topRight" state="frozen"/>
      <selection pane="topRight" activeCell="C26" sqref="C26"/>
      <pageMargins left="0" right="0" top="0" bottom="0" header="0" footer="0"/>
      <printOptions horizontalCentered="1"/>
      <pageSetup paperSize="9" scale="70" orientation="landscape" horizontalDpi="1200" verticalDpi="1200" r:id="rId5"/>
      <headerFooter alignWithMargins="0"/>
    </customSheetView>
    <customSheetView guid="{7A89D22F-AB54-4C2F-B02B-C1526C3F1F4F}" showPageBreaks="1" showGridLines="0" printArea="1" topLeftCell="A13">
      <pane xSplit="2" topLeftCell="C1" activePane="topRight" state="frozen"/>
      <selection pane="topRight" activeCell="E68" sqref="E68"/>
      <pageMargins left="0" right="0" top="0" bottom="0" header="0" footer="0"/>
      <printOptions horizontalCentered="1"/>
      <pageSetup paperSize="9" scale="70" orientation="landscape" horizontalDpi="1200" verticalDpi="1200" r:id="rId6"/>
      <headerFooter alignWithMargins="0"/>
    </customSheetView>
    <customSheetView guid="{7C681B0D-C951-4E1E-9555-07B492581EEC}" showGridLines="0" topLeftCell="A13">
      <pane xSplit="2" topLeftCell="C1" activePane="topRight" state="frozen"/>
      <selection pane="topRight" activeCell="E68" sqref="E68"/>
      <pageMargins left="0" right="0" top="0" bottom="0" header="0" footer="0"/>
      <printOptions horizontalCentered="1"/>
      <pageSetup paperSize="9" scale="70" orientation="landscape" horizontalDpi="1200" verticalDpi="1200" r:id="rId7"/>
      <headerFooter alignWithMargins="0"/>
    </customSheetView>
  </customSheetViews>
  <mergeCells count="9">
    <mergeCell ref="B6:B7"/>
    <mergeCell ref="AF6:AI6"/>
    <mergeCell ref="AB6:AE6"/>
    <mergeCell ref="X6:AA6"/>
    <mergeCell ref="T6:W6"/>
    <mergeCell ref="P6:S6"/>
    <mergeCell ref="L6:O6"/>
    <mergeCell ref="H6:K6"/>
    <mergeCell ref="D6:G6"/>
  </mergeCells>
  <printOptions horizontalCentered="1"/>
  <pageMargins left="0" right="0" top="1.1811023622047245" bottom="0" header="0" footer="0"/>
  <pageSetup paperSize="9" scale="70" orientation="landscape" horizontalDpi="1200" verticalDpi="1200" r:id="rId8"/>
  <headerFooter alignWithMargins="0"/>
  <ignoredErrors>
    <ignoredError sqref="P28 Q28:AI28" formulaRange="1"/>
  </ignoredErrors>
  <drawing r:id="rId9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CDD86-BD25-45A5-8204-C0B7B9FE8DAE}">
  <dimension ref="A1:X61"/>
  <sheetViews>
    <sheetView showGridLines="0" zoomScale="90" zoomScaleNormal="90" zoomScaleSheetLayoutView="100" workbookViewId="0">
      <pane xSplit="2" ySplit="8" topLeftCell="C9" activePane="bottomRight" state="frozen"/>
      <selection pane="topRight"/>
      <selection pane="bottomLeft"/>
      <selection pane="bottomRight" activeCell="C11" sqref="C1:C1048576"/>
    </sheetView>
  </sheetViews>
  <sheetFormatPr defaultColWidth="15.1796875" defaultRowHeight="15"/>
  <cols>
    <col min="1" max="1" width="2.54296875" style="216" customWidth="1"/>
    <col min="2" max="2" width="37.54296875" style="216" customWidth="1"/>
    <col min="3" max="22" width="11.453125" style="216" customWidth="1"/>
    <col min="23" max="265" width="15.1796875" style="216"/>
    <col min="266" max="266" width="2.54296875" style="216" customWidth="1"/>
    <col min="267" max="267" width="37.54296875" style="216" customWidth="1"/>
    <col min="268" max="278" width="11.453125" style="216" customWidth="1"/>
    <col min="279" max="521" width="15.1796875" style="216"/>
    <col min="522" max="522" width="2.54296875" style="216" customWidth="1"/>
    <col min="523" max="523" width="37.54296875" style="216" customWidth="1"/>
    <col min="524" max="534" width="11.453125" style="216" customWidth="1"/>
    <col min="535" max="777" width="15.1796875" style="216"/>
    <col min="778" max="778" width="2.54296875" style="216" customWidth="1"/>
    <col min="779" max="779" width="37.54296875" style="216" customWidth="1"/>
    <col min="780" max="790" width="11.453125" style="216" customWidth="1"/>
    <col min="791" max="1033" width="15.1796875" style="216"/>
    <col min="1034" max="1034" width="2.54296875" style="216" customWidth="1"/>
    <col min="1035" max="1035" width="37.54296875" style="216" customWidth="1"/>
    <col min="1036" max="1046" width="11.453125" style="216" customWidth="1"/>
    <col min="1047" max="1289" width="15.1796875" style="216"/>
    <col min="1290" max="1290" width="2.54296875" style="216" customWidth="1"/>
    <col min="1291" max="1291" width="37.54296875" style="216" customWidth="1"/>
    <col min="1292" max="1302" width="11.453125" style="216" customWidth="1"/>
    <col min="1303" max="1545" width="15.1796875" style="216"/>
    <col min="1546" max="1546" width="2.54296875" style="216" customWidth="1"/>
    <col min="1547" max="1547" width="37.54296875" style="216" customWidth="1"/>
    <col min="1548" max="1558" width="11.453125" style="216" customWidth="1"/>
    <col min="1559" max="1801" width="15.1796875" style="216"/>
    <col min="1802" max="1802" width="2.54296875" style="216" customWidth="1"/>
    <col min="1803" max="1803" width="37.54296875" style="216" customWidth="1"/>
    <col min="1804" max="1814" width="11.453125" style="216" customWidth="1"/>
    <col min="1815" max="2057" width="15.1796875" style="216"/>
    <col min="2058" max="2058" width="2.54296875" style="216" customWidth="1"/>
    <col min="2059" max="2059" width="37.54296875" style="216" customWidth="1"/>
    <col min="2060" max="2070" width="11.453125" style="216" customWidth="1"/>
    <col min="2071" max="2313" width="15.1796875" style="216"/>
    <col min="2314" max="2314" width="2.54296875" style="216" customWidth="1"/>
    <col min="2315" max="2315" width="37.54296875" style="216" customWidth="1"/>
    <col min="2316" max="2326" width="11.453125" style="216" customWidth="1"/>
    <col min="2327" max="2569" width="15.1796875" style="216"/>
    <col min="2570" max="2570" width="2.54296875" style="216" customWidth="1"/>
    <col min="2571" max="2571" width="37.54296875" style="216" customWidth="1"/>
    <col min="2572" max="2582" width="11.453125" style="216" customWidth="1"/>
    <col min="2583" max="2825" width="15.1796875" style="216"/>
    <col min="2826" max="2826" width="2.54296875" style="216" customWidth="1"/>
    <col min="2827" max="2827" width="37.54296875" style="216" customWidth="1"/>
    <col min="2828" max="2838" width="11.453125" style="216" customWidth="1"/>
    <col min="2839" max="3081" width="15.1796875" style="216"/>
    <col min="3082" max="3082" width="2.54296875" style="216" customWidth="1"/>
    <col min="3083" max="3083" width="37.54296875" style="216" customWidth="1"/>
    <col min="3084" max="3094" width="11.453125" style="216" customWidth="1"/>
    <col min="3095" max="3337" width="15.1796875" style="216"/>
    <col min="3338" max="3338" width="2.54296875" style="216" customWidth="1"/>
    <col min="3339" max="3339" width="37.54296875" style="216" customWidth="1"/>
    <col min="3340" max="3350" width="11.453125" style="216" customWidth="1"/>
    <col min="3351" max="3593" width="15.1796875" style="216"/>
    <col min="3594" max="3594" width="2.54296875" style="216" customWidth="1"/>
    <col min="3595" max="3595" width="37.54296875" style="216" customWidth="1"/>
    <col min="3596" max="3606" width="11.453125" style="216" customWidth="1"/>
    <col min="3607" max="3849" width="15.1796875" style="216"/>
    <col min="3850" max="3850" width="2.54296875" style="216" customWidth="1"/>
    <col min="3851" max="3851" width="37.54296875" style="216" customWidth="1"/>
    <col min="3852" max="3862" width="11.453125" style="216" customWidth="1"/>
    <col min="3863" max="4105" width="15.1796875" style="216"/>
    <col min="4106" max="4106" width="2.54296875" style="216" customWidth="1"/>
    <col min="4107" max="4107" width="37.54296875" style="216" customWidth="1"/>
    <col min="4108" max="4118" width="11.453125" style="216" customWidth="1"/>
    <col min="4119" max="4361" width="15.1796875" style="216"/>
    <col min="4362" max="4362" width="2.54296875" style="216" customWidth="1"/>
    <col min="4363" max="4363" width="37.54296875" style="216" customWidth="1"/>
    <col min="4364" max="4374" width="11.453125" style="216" customWidth="1"/>
    <col min="4375" max="4617" width="15.1796875" style="216"/>
    <col min="4618" max="4618" width="2.54296875" style="216" customWidth="1"/>
    <col min="4619" max="4619" width="37.54296875" style="216" customWidth="1"/>
    <col min="4620" max="4630" width="11.453125" style="216" customWidth="1"/>
    <col min="4631" max="4873" width="15.1796875" style="216"/>
    <col min="4874" max="4874" width="2.54296875" style="216" customWidth="1"/>
    <col min="4875" max="4875" width="37.54296875" style="216" customWidth="1"/>
    <col min="4876" max="4886" width="11.453125" style="216" customWidth="1"/>
    <col min="4887" max="5129" width="15.1796875" style="216"/>
    <col min="5130" max="5130" width="2.54296875" style="216" customWidth="1"/>
    <col min="5131" max="5131" width="37.54296875" style="216" customWidth="1"/>
    <col min="5132" max="5142" width="11.453125" style="216" customWidth="1"/>
    <col min="5143" max="5385" width="15.1796875" style="216"/>
    <col min="5386" max="5386" width="2.54296875" style="216" customWidth="1"/>
    <col min="5387" max="5387" width="37.54296875" style="216" customWidth="1"/>
    <col min="5388" max="5398" width="11.453125" style="216" customWidth="1"/>
    <col min="5399" max="5641" width="15.1796875" style="216"/>
    <col min="5642" max="5642" width="2.54296875" style="216" customWidth="1"/>
    <col min="5643" max="5643" width="37.54296875" style="216" customWidth="1"/>
    <col min="5644" max="5654" width="11.453125" style="216" customWidth="1"/>
    <col min="5655" max="5897" width="15.1796875" style="216"/>
    <col min="5898" max="5898" width="2.54296875" style="216" customWidth="1"/>
    <col min="5899" max="5899" width="37.54296875" style="216" customWidth="1"/>
    <col min="5900" max="5910" width="11.453125" style="216" customWidth="1"/>
    <col min="5911" max="6153" width="15.1796875" style="216"/>
    <col min="6154" max="6154" width="2.54296875" style="216" customWidth="1"/>
    <col min="6155" max="6155" width="37.54296875" style="216" customWidth="1"/>
    <col min="6156" max="6166" width="11.453125" style="216" customWidth="1"/>
    <col min="6167" max="6409" width="15.1796875" style="216"/>
    <col min="6410" max="6410" width="2.54296875" style="216" customWidth="1"/>
    <col min="6411" max="6411" width="37.54296875" style="216" customWidth="1"/>
    <col min="6412" max="6422" width="11.453125" style="216" customWidth="1"/>
    <col min="6423" max="6665" width="15.1796875" style="216"/>
    <col min="6666" max="6666" width="2.54296875" style="216" customWidth="1"/>
    <col min="6667" max="6667" width="37.54296875" style="216" customWidth="1"/>
    <col min="6668" max="6678" width="11.453125" style="216" customWidth="1"/>
    <col min="6679" max="6921" width="15.1796875" style="216"/>
    <col min="6922" max="6922" width="2.54296875" style="216" customWidth="1"/>
    <col min="6923" max="6923" width="37.54296875" style="216" customWidth="1"/>
    <col min="6924" max="6934" width="11.453125" style="216" customWidth="1"/>
    <col min="6935" max="7177" width="15.1796875" style="216"/>
    <col min="7178" max="7178" width="2.54296875" style="216" customWidth="1"/>
    <col min="7179" max="7179" width="37.54296875" style="216" customWidth="1"/>
    <col min="7180" max="7190" width="11.453125" style="216" customWidth="1"/>
    <col min="7191" max="7433" width="15.1796875" style="216"/>
    <col min="7434" max="7434" width="2.54296875" style="216" customWidth="1"/>
    <col min="7435" max="7435" width="37.54296875" style="216" customWidth="1"/>
    <col min="7436" max="7446" width="11.453125" style="216" customWidth="1"/>
    <col min="7447" max="7689" width="15.1796875" style="216"/>
    <col min="7690" max="7690" width="2.54296875" style="216" customWidth="1"/>
    <col min="7691" max="7691" width="37.54296875" style="216" customWidth="1"/>
    <col min="7692" max="7702" width="11.453125" style="216" customWidth="1"/>
    <col min="7703" max="7945" width="15.1796875" style="216"/>
    <col min="7946" max="7946" width="2.54296875" style="216" customWidth="1"/>
    <col min="7947" max="7947" width="37.54296875" style="216" customWidth="1"/>
    <col min="7948" max="7958" width="11.453125" style="216" customWidth="1"/>
    <col min="7959" max="8201" width="15.1796875" style="216"/>
    <col min="8202" max="8202" width="2.54296875" style="216" customWidth="1"/>
    <col min="8203" max="8203" width="37.54296875" style="216" customWidth="1"/>
    <col min="8204" max="8214" width="11.453125" style="216" customWidth="1"/>
    <col min="8215" max="8457" width="15.1796875" style="216"/>
    <col min="8458" max="8458" width="2.54296875" style="216" customWidth="1"/>
    <col min="8459" max="8459" width="37.54296875" style="216" customWidth="1"/>
    <col min="8460" max="8470" width="11.453125" style="216" customWidth="1"/>
    <col min="8471" max="8713" width="15.1796875" style="216"/>
    <col min="8714" max="8714" width="2.54296875" style="216" customWidth="1"/>
    <col min="8715" max="8715" width="37.54296875" style="216" customWidth="1"/>
    <col min="8716" max="8726" width="11.453125" style="216" customWidth="1"/>
    <col min="8727" max="8969" width="15.1796875" style="216"/>
    <col min="8970" max="8970" width="2.54296875" style="216" customWidth="1"/>
    <col min="8971" max="8971" width="37.54296875" style="216" customWidth="1"/>
    <col min="8972" max="8982" width="11.453125" style="216" customWidth="1"/>
    <col min="8983" max="9225" width="15.1796875" style="216"/>
    <col min="9226" max="9226" width="2.54296875" style="216" customWidth="1"/>
    <col min="9227" max="9227" width="37.54296875" style="216" customWidth="1"/>
    <col min="9228" max="9238" width="11.453125" style="216" customWidth="1"/>
    <col min="9239" max="9481" width="15.1796875" style="216"/>
    <col min="9482" max="9482" width="2.54296875" style="216" customWidth="1"/>
    <col min="9483" max="9483" width="37.54296875" style="216" customWidth="1"/>
    <col min="9484" max="9494" width="11.453125" style="216" customWidth="1"/>
    <col min="9495" max="9737" width="15.1796875" style="216"/>
    <col min="9738" max="9738" width="2.54296875" style="216" customWidth="1"/>
    <col min="9739" max="9739" width="37.54296875" style="216" customWidth="1"/>
    <col min="9740" max="9750" width="11.453125" style="216" customWidth="1"/>
    <col min="9751" max="9993" width="15.1796875" style="216"/>
    <col min="9994" max="9994" width="2.54296875" style="216" customWidth="1"/>
    <col min="9995" max="9995" width="37.54296875" style="216" customWidth="1"/>
    <col min="9996" max="10006" width="11.453125" style="216" customWidth="1"/>
    <col min="10007" max="10249" width="15.1796875" style="216"/>
    <col min="10250" max="10250" width="2.54296875" style="216" customWidth="1"/>
    <col min="10251" max="10251" width="37.54296875" style="216" customWidth="1"/>
    <col min="10252" max="10262" width="11.453125" style="216" customWidth="1"/>
    <col min="10263" max="10505" width="15.1796875" style="216"/>
    <col min="10506" max="10506" width="2.54296875" style="216" customWidth="1"/>
    <col min="10507" max="10507" width="37.54296875" style="216" customWidth="1"/>
    <col min="10508" max="10518" width="11.453125" style="216" customWidth="1"/>
    <col min="10519" max="10761" width="15.1796875" style="216"/>
    <col min="10762" max="10762" width="2.54296875" style="216" customWidth="1"/>
    <col min="10763" max="10763" width="37.54296875" style="216" customWidth="1"/>
    <col min="10764" max="10774" width="11.453125" style="216" customWidth="1"/>
    <col min="10775" max="11017" width="15.1796875" style="216"/>
    <col min="11018" max="11018" width="2.54296875" style="216" customWidth="1"/>
    <col min="11019" max="11019" width="37.54296875" style="216" customWidth="1"/>
    <col min="11020" max="11030" width="11.453125" style="216" customWidth="1"/>
    <col min="11031" max="11273" width="15.1796875" style="216"/>
    <col min="11274" max="11274" width="2.54296875" style="216" customWidth="1"/>
    <col min="11275" max="11275" width="37.54296875" style="216" customWidth="1"/>
    <col min="11276" max="11286" width="11.453125" style="216" customWidth="1"/>
    <col min="11287" max="11529" width="15.1796875" style="216"/>
    <col min="11530" max="11530" width="2.54296875" style="216" customWidth="1"/>
    <col min="11531" max="11531" width="37.54296875" style="216" customWidth="1"/>
    <col min="11532" max="11542" width="11.453125" style="216" customWidth="1"/>
    <col min="11543" max="11785" width="15.1796875" style="216"/>
    <col min="11786" max="11786" width="2.54296875" style="216" customWidth="1"/>
    <col min="11787" max="11787" width="37.54296875" style="216" customWidth="1"/>
    <col min="11788" max="11798" width="11.453125" style="216" customWidth="1"/>
    <col min="11799" max="12041" width="15.1796875" style="216"/>
    <col min="12042" max="12042" width="2.54296875" style="216" customWidth="1"/>
    <col min="12043" max="12043" width="37.54296875" style="216" customWidth="1"/>
    <col min="12044" max="12054" width="11.453125" style="216" customWidth="1"/>
    <col min="12055" max="12297" width="15.1796875" style="216"/>
    <col min="12298" max="12298" width="2.54296875" style="216" customWidth="1"/>
    <col min="12299" max="12299" width="37.54296875" style="216" customWidth="1"/>
    <col min="12300" max="12310" width="11.453125" style="216" customWidth="1"/>
    <col min="12311" max="12553" width="15.1796875" style="216"/>
    <col min="12554" max="12554" width="2.54296875" style="216" customWidth="1"/>
    <col min="12555" max="12555" width="37.54296875" style="216" customWidth="1"/>
    <col min="12556" max="12566" width="11.453125" style="216" customWidth="1"/>
    <col min="12567" max="12809" width="15.1796875" style="216"/>
    <col min="12810" max="12810" width="2.54296875" style="216" customWidth="1"/>
    <col min="12811" max="12811" width="37.54296875" style="216" customWidth="1"/>
    <col min="12812" max="12822" width="11.453125" style="216" customWidth="1"/>
    <col min="12823" max="13065" width="15.1796875" style="216"/>
    <col min="13066" max="13066" width="2.54296875" style="216" customWidth="1"/>
    <col min="13067" max="13067" width="37.54296875" style="216" customWidth="1"/>
    <col min="13068" max="13078" width="11.453125" style="216" customWidth="1"/>
    <col min="13079" max="13321" width="15.1796875" style="216"/>
    <col min="13322" max="13322" width="2.54296875" style="216" customWidth="1"/>
    <col min="13323" max="13323" width="37.54296875" style="216" customWidth="1"/>
    <col min="13324" max="13334" width="11.453125" style="216" customWidth="1"/>
    <col min="13335" max="13577" width="15.1796875" style="216"/>
    <col min="13578" max="13578" width="2.54296875" style="216" customWidth="1"/>
    <col min="13579" max="13579" width="37.54296875" style="216" customWidth="1"/>
    <col min="13580" max="13590" width="11.453125" style="216" customWidth="1"/>
    <col min="13591" max="13833" width="15.1796875" style="216"/>
    <col min="13834" max="13834" width="2.54296875" style="216" customWidth="1"/>
    <col min="13835" max="13835" width="37.54296875" style="216" customWidth="1"/>
    <col min="13836" max="13846" width="11.453125" style="216" customWidth="1"/>
    <col min="13847" max="14089" width="15.1796875" style="216"/>
    <col min="14090" max="14090" width="2.54296875" style="216" customWidth="1"/>
    <col min="14091" max="14091" width="37.54296875" style="216" customWidth="1"/>
    <col min="14092" max="14102" width="11.453125" style="216" customWidth="1"/>
    <col min="14103" max="14345" width="15.1796875" style="216"/>
    <col min="14346" max="14346" width="2.54296875" style="216" customWidth="1"/>
    <col min="14347" max="14347" width="37.54296875" style="216" customWidth="1"/>
    <col min="14348" max="14358" width="11.453125" style="216" customWidth="1"/>
    <col min="14359" max="14601" width="15.1796875" style="216"/>
    <col min="14602" max="14602" width="2.54296875" style="216" customWidth="1"/>
    <col min="14603" max="14603" width="37.54296875" style="216" customWidth="1"/>
    <col min="14604" max="14614" width="11.453125" style="216" customWidth="1"/>
    <col min="14615" max="14857" width="15.1796875" style="216"/>
    <col min="14858" max="14858" width="2.54296875" style="216" customWidth="1"/>
    <col min="14859" max="14859" width="37.54296875" style="216" customWidth="1"/>
    <col min="14860" max="14870" width="11.453125" style="216" customWidth="1"/>
    <col min="14871" max="15113" width="15.1796875" style="216"/>
    <col min="15114" max="15114" width="2.54296875" style="216" customWidth="1"/>
    <col min="15115" max="15115" width="37.54296875" style="216" customWidth="1"/>
    <col min="15116" max="15126" width="11.453125" style="216" customWidth="1"/>
    <col min="15127" max="15369" width="15.1796875" style="216"/>
    <col min="15370" max="15370" width="2.54296875" style="216" customWidth="1"/>
    <col min="15371" max="15371" width="37.54296875" style="216" customWidth="1"/>
    <col min="15372" max="15382" width="11.453125" style="216" customWidth="1"/>
    <col min="15383" max="15625" width="15.1796875" style="216"/>
    <col min="15626" max="15626" width="2.54296875" style="216" customWidth="1"/>
    <col min="15627" max="15627" width="37.54296875" style="216" customWidth="1"/>
    <col min="15628" max="15638" width="11.453125" style="216" customWidth="1"/>
    <col min="15639" max="15881" width="15.1796875" style="216"/>
    <col min="15882" max="15882" width="2.54296875" style="216" customWidth="1"/>
    <col min="15883" max="15883" width="37.54296875" style="216" customWidth="1"/>
    <col min="15884" max="15894" width="11.453125" style="216" customWidth="1"/>
    <col min="15895" max="16137" width="15.1796875" style="216"/>
    <col min="16138" max="16138" width="2.54296875" style="216" customWidth="1"/>
    <col min="16139" max="16139" width="37.54296875" style="216" customWidth="1"/>
    <col min="16140" max="16150" width="11.453125" style="216" customWidth="1"/>
    <col min="16151" max="16384" width="15.1796875" style="216"/>
  </cols>
  <sheetData>
    <row r="1" spans="1:24" s="249" customFormat="1" ht="14.65" customHeight="1"/>
    <row r="2" spans="1:24" s="249" customFormat="1" ht="14.65" customHeight="1"/>
    <row r="3" spans="1:24" s="249" customFormat="1" ht="14.65" customHeight="1"/>
    <row r="4" spans="1:24" s="249" customFormat="1" ht="14.65" customHeight="1"/>
    <row r="5" spans="1:24" s="249" customFormat="1" ht="14.65" customHeight="1"/>
    <row r="6" spans="1:24" s="249" customFormat="1" ht="14.65" customHeight="1"/>
    <row r="7" spans="1:24" s="209" customFormat="1" ht="14.65" customHeight="1">
      <c r="B7" s="210" t="s">
        <v>246</v>
      </c>
      <c r="C7" s="250">
        <v>2025</v>
      </c>
      <c r="D7" s="290">
        <v>2024</v>
      </c>
      <c r="E7" s="290"/>
      <c r="F7" s="290"/>
      <c r="G7" s="290"/>
      <c r="H7" s="212">
        <v>2023</v>
      </c>
      <c r="I7" s="212"/>
      <c r="J7" s="212"/>
      <c r="K7" s="212"/>
      <c r="L7" s="212">
        <v>2022</v>
      </c>
      <c r="M7" s="212"/>
      <c r="N7" s="212"/>
      <c r="O7" s="212"/>
      <c r="P7" s="212">
        <v>2021</v>
      </c>
      <c r="Q7" s="212"/>
      <c r="R7" s="212"/>
      <c r="S7" s="212"/>
      <c r="T7" s="212">
        <v>2020</v>
      </c>
      <c r="U7" s="212"/>
      <c r="V7" s="212"/>
      <c r="W7" s="213"/>
    </row>
    <row r="8" spans="1:24" s="1" customFormat="1" ht="14.65" customHeight="1">
      <c r="B8" s="214"/>
      <c r="C8" s="251" t="s">
        <v>81</v>
      </c>
      <c r="D8" s="251" t="s">
        <v>82</v>
      </c>
      <c r="E8" s="251" t="s">
        <v>83</v>
      </c>
      <c r="F8" s="251" t="s">
        <v>84</v>
      </c>
      <c r="G8" s="251" t="s">
        <v>81</v>
      </c>
      <c r="H8" s="215" t="s">
        <v>82</v>
      </c>
      <c r="I8" s="215" t="s">
        <v>83</v>
      </c>
      <c r="J8" s="215" t="s">
        <v>84</v>
      </c>
      <c r="K8" s="215" t="s">
        <v>81</v>
      </c>
      <c r="L8" s="215" t="s">
        <v>82</v>
      </c>
      <c r="M8" s="215" t="s">
        <v>83</v>
      </c>
      <c r="N8" s="215" t="s">
        <v>84</v>
      </c>
      <c r="O8" s="215" t="s">
        <v>81</v>
      </c>
      <c r="P8" s="215" t="s">
        <v>82</v>
      </c>
      <c r="Q8" s="215" t="s">
        <v>83</v>
      </c>
      <c r="R8" s="215" t="s">
        <v>84</v>
      </c>
      <c r="S8" s="215" t="s">
        <v>81</v>
      </c>
      <c r="T8" s="215" t="s">
        <v>82</v>
      </c>
      <c r="U8" s="215" t="s">
        <v>83</v>
      </c>
      <c r="V8" s="215" t="s">
        <v>84</v>
      </c>
      <c r="W8" s="215" t="s">
        <v>81</v>
      </c>
    </row>
    <row r="10" spans="1:24">
      <c r="B10" s="217" t="s">
        <v>247</v>
      </c>
    </row>
    <row r="11" spans="1:24">
      <c r="A11" s="220"/>
      <c r="B11" s="221" t="s">
        <v>248</v>
      </c>
      <c r="C11" s="223">
        <v>32.084072999999997</v>
      </c>
      <c r="D11" s="223">
        <v>31.470216000000001</v>
      </c>
      <c r="E11" s="223">
        <v>30.868869</v>
      </c>
      <c r="F11" s="223">
        <v>30.069033999999998</v>
      </c>
      <c r="G11" s="222">
        <v>28.98903</v>
      </c>
      <c r="H11" s="223">
        <v>27.989570000000001</v>
      </c>
      <c r="I11" s="222">
        <v>26.889239</v>
      </c>
      <c r="J11" s="222">
        <v>25.999811999999999</v>
      </c>
      <c r="K11" s="222">
        <v>25.190607</v>
      </c>
      <c r="L11" s="222">
        <v>23.708959</v>
      </c>
      <c r="M11" s="222">
        <v>22.155322000000002</v>
      </c>
      <c r="N11" s="222">
        <v>20.9</v>
      </c>
      <c r="O11" s="222">
        <v>19.38</v>
      </c>
      <c r="P11" s="222">
        <v>17.100000000000001</v>
      </c>
      <c r="Q11" s="222">
        <v>15.18</v>
      </c>
      <c r="R11" s="222">
        <v>12.37</v>
      </c>
      <c r="S11" s="222">
        <v>10</v>
      </c>
      <c r="T11" s="231">
        <v>7.6</v>
      </c>
      <c r="U11" s="231">
        <v>6.4</v>
      </c>
      <c r="V11" s="231">
        <v>5.6</v>
      </c>
      <c r="W11" s="231">
        <v>5.2</v>
      </c>
      <c r="X11" s="230"/>
    </row>
    <row r="12" spans="1:24">
      <c r="B12" s="221" t="s">
        <v>249</v>
      </c>
      <c r="C12" s="223">
        <v>13.072441382817114</v>
      </c>
      <c r="D12" s="223">
        <v>20.050033437169571</v>
      </c>
      <c r="E12" s="223">
        <v>21.865880069969808</v>
      </c>
      <c r="F12" s="223">
        <v>27.984810521059973</v>
      </c>
      <c r="G12" s="252">
        <v>25.88</v>
      </c>
      <c r="H12" s="223">
        <v>28.325504463678968</v>
      </c>
      <c r="I12" s="223">
        <v>34.700000000000003</v>
      </c>
      <c r="J12" s="223">
        <v>42.3</v>
      </c>
      <c r="K12" s="222">
        <v>33.6</v>
      </c>
      <c r="L12" s="222">
        <v>34.200000000000003</v>
      </c>
      <c r="M12" s="222">
        <v>33.799999999999997</v>
      </c>
      <c r="N12" s="222">
        <v>34.6</v>
      </c>
      <c r="O12" s="222">
        <v>37</v>
      </c>
      <c r="P12" s="222">
        <v>34.619999999999997</v>
      </c>
      <c r="Q12" s="222">
        <v>44.72</v>
      </c>
      <c r="R12" s="222">
        <v>62.16</v>
      </c>
      <c r="S12" s="222">
        <v>52.04</v>
      </c>
      <c r="T12" s="253">
        <v>0</v>
      </c>
      <c r="U12" s="253">
        <v>0</v>
      </c>
      <c r="V12" s="253">
        <v>0</v>
      </c>
      <c r="W12" s="253">
        <v>0</v>
      </c>
      <c r="X12" s="230"/>
    </row>
    <row r="13" spans="1:24">
      <c r="B13" s="221" t="s">
        <v>250</v>
      </c>
      <c r="C13" s="223">
        <v>9.3429389999999994</v>
      </c>
      <c r="D13" s="223">
        <v>9.1354199999999999</v>
      </c>
      <c r="E13" s="223">
        <v>8.8883810000000008</v>
      </c>
      <c r="F13" s="223">
        <v>8.6352030000000006</v>
      </c>
      <c r="G13" s="222">
        <v>8.4250910000000001</v>
      </c>
      <c r="H13" s="223">
        <v>8.1866769999999995</v>
      </c>
      <c r="I13" s="222">
        <v>7.9111330000000004</v>
      </c>
      <c r="J13" s="222">
        <v>7.647246</v>
      </c>
      <c r="K13" s="222">
        <v>7.4210710000000004</v>
      </c>
      <c r="L13" s="222">
        <v>7.0085319999999998</v>
      </c>
      <c r="M13" s="222">
        <v>6.9732510000000003</v>
      </c>
      <c r="N13" s="222">
        <v>6.64</v>
      </c>
      <c r="O13" s="222">
        <v>6.11</v>
      </c>
      <c r="P13" s="222">
        <v>5.37</v>
      </c>
      <c r="Q13" s="222">
        <v>4.3600000000000003</v>
      </c>
      <c r="R13" s="222">
        <v>2.84</v>
      </c>
      <c r="S13" s="222">
        <v>1.64</v>
      </c>
      <c r="T13" s="253">
        <v>0</v>
      </c>
      <c r="U13" s="253">
        <v>0</v>
      </c>
      <c r="V13" s="253">
        <v>0</v>
      </c>
      <c r="W13" s="253">
        <v>0</v>
      </c>
      <c r="X13" s="230"/>
    </row>
    <row r="14" spans="1:24">
      <c r="A14" s="220"/>
      <c r="B14" s="221" t="s">
        <v>251</v>
      </c>
      <c r="C14" s="223">
        <v>31.822566543199997</v>
      </c>
      <c r="D14" s="223">
        <v>34.766558594430002</v>
      </c>
      <c r="E14" s="223">
        <v>31.861807337759998</v>
      </c>
      <c r="F14" s="223">
        <v>29.97795958355168</v>
      </c>
      <c r="G14" s="222">
        <v>27.907381343239997</v>
      </c>
      <c r="H14" s="223">
        <v>25.547231583159988</v>
      </c>
      <c r="I14" s="222">
        <v>21.911701636540002</v>
      </c>
      <c r="J14" s="222">
        <v>21.867910832629999</v>
      </c>
      <c r="K14" s="222">
        <v>21.95678642259</v>
      </c>
      <c r="L14" s="222">
        <v>22.714570626600974</v>
      </c>
      <c r="M14" s="222">
        <v>22.135211506081902</v>
      </c>
      <c r="N14" s="222">
        <v>21.53</v>
      </c>
      <c r="O14" s="222">
        <v>19.61</v>
      </c>
      <c r="P14" s="222">
        <v>18.72</v>
      </c>
      <c r="Q14" s="222">
        <v>13.78</v>
      </c>
      <c r="R14" s="222">
        <v>7.3</v>
      </c>
      <c r="S14" s="222">
        <v>4.5999999999999996</v>
      </c>
      <c r="T14" s="253">
        <v>3.65</v>
      </c>
      <c r="U14" s="253">
        <v>2.29</v>
      </c>
      <c r="V14" s="253">
        <v>1.41</v>
      </c>
      <c r="W14" s="253">
        <v>1.21</v>
      </c>
      <c r="X14" s="230"/>
    </row>
    <row r="15" spans="1:24">
      <c r="B15" s="221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2"/>
      <c r="T15" s="254"/>
      <c r="U15" s="254"/>
      <c r="V15" s="254"/>
      <c r="W15" s="254"/>
      <c r="X15" s="230"/>
    </row>
    <row r="16" spans="1:24">
      <c r="B16" s="217" t="s">
        <v>252</v>
      </c>
      <c r="C16" s="231"/>
      <c r="D16" s="231"/>
      <c r="E16" s="231"/>
      <c r="F16" s="231"/>
      <c r="G16" s="231"/>
      <c r="H16" s="231"/>
      <c r="I16" s="231"/>
      <c r="J16" s="231"/>
      <c r="K16" s="231"/>
      <c r="L16" s="231"/>
      <c r="M16" s="231"/>
      <c r="N16" s="231"/>
      <c r="O16" s="231"/>
      <c r="P16" s="231"/>
      <c r="Q16" s="231"/>
      <c r="R16" s="231"/>
      <c r="S16" s="231"/>
      <c r="T16" s="231"/>
      <c r="U16" s="231"/>
      <c r="V16" s="231"/>
      <c r="W16" s="231"/>
      <c r="X16" s="230"/>
    </row>
    <row r="17" spans="2:24">
      <c r="B17" s="221" t="s">
        <v>253</v>
      </c>
      <c r="C17" s="235">
        <v>229.5372596400004</v>
      </c>
      <c r="D17" s="235">
        <v>210.57846123924099</v>
      </c>
      <c r="E17" s="235">
        <v>216.34449786920004</v>
      </c>
      <c r="F17" s="235">
        <v>210.52721314920231</v>
      </c>
      <c r="G17" s="234">
        <v>217.08249786919987</v>
      </c>
      <c r="H17" s="235">
        <v>195.39063213919962</v>
      </c>
      <c r="I17" s="235">
        <v>198.1</v>
      </c>
      <c r="J17" s="234">
        <v>190.5</v>
      </c>
      <c r="K17" s="234">
        <v>192.6</v>
      </c>
      <c r="L17" s="234">
        <v>190.5</v>
      </c>
      <c r="M17" s="234">
        <v>193.1</v>
      </c>
      <c r="N17" s="234">
        <v>193.6</v>
      </c>
      <c r="O17" s="234">
        <v>195.5</v>
      </c>
      <c r="P17" s="234">
        <v>190.4</v>
      </c>
      <c r="Q17" s="234">
        <v>191.3</v>
      </c>
      <c r="R17" s="234">
        <v>202.4</v>
      </c>
      <c r="S17" s="234">
        <v>190.2</v>
      </c>
      <c r="T17" s="234">
        <v>170.9</v>
      </c>
      <c r="U17" s="234">
        <v>170.1</v>
      </c>
      <c r="V17" s="234">
        <v>143.80000000000001</v>
      </c>
      <c r="W17" s="234">
        <v>170.5</v>
      </c>
      <c r="X17" s="230"/>
    </row>
    <row r="18" spans="2:24">
      <c r="B18" s="221" t="s">
        <v>254</v>
      </c>
      <c r="C18" s="227">
        <v>0.13804762757577976</v>
      </c>
      <c r="D18" s="227">
        <v>0.11269730806775878</v>
      </c>
      <c r="E18" s="227">
        <v>0.11809195195090927</v>
      </c>
      <c r="F18" s="227">
        <v>0.11727403032699335</v>
      </c>
      <c r="G18" s="226">
        <v>0.1220476126043091</v>
      </c>
      <c r="H18" s="227">
        <v>0.11076597430643083</v>
      </c>
      <c r="I18" s="227">
        <v>0.1145</v>
      </c>
      <c r="J18" s="226">
        <v>0.11210000000000001</v>
      </c>
      <c r="K18" s="226">
        <v>0.11550000000000001</v>
      </c>
      <c r="L18" s="226">
        <v>0.115</v>
      </c>
      <c r="M18" s="226">
        <v>0.11700000000000001</v>
      </c>
      <c r="N18" s="226">
        <v>0.11899999999999999</v>
      </c>
      <c r="O18" s="226">
        <v>0.13350000000000001</v>
      </c>
      <c r="P18" s="226">
        <v>0.1328</v>
      </c>
      <c r="Q18" s="226">
        <v>0.1363</v>
      </c>
      <c r="R18" s="226">
        <v>0.1474</v>
      </c>
      <c r="S18" s="226">
        <v>0.1416</v>
      </c>
      <c r="T18" s="226">
        <v>0.1298</v>
      </c>
      <c r="U18" s="226">
        <v>0.13170000000000001</v>
      </c>
      <c r="V18" s="226">
        <v>0.11360000000000001</v>
      </c>
      <c r="W18" s="226">
        <v>0.13719999999999999</v>
      </c>
      <c r="X18" s="230"/>
    </row>
    <row r="19" spans="2:24">
      <c r="B19" s="221"/>
      <c r="C19" s="226"/>
      <c r="D19" s="226"/>
      <c r="E19" s="226"/>
      <c r="F19" s="226"/>
      <c r="G19" s="226"/>
      <c r="H19" s="226"/>
      <c r="I19" s="226"/>
      <c r="J19" s="226"/>
      <c r="K19" s="226"/>
      <c r="L19" s="226"/>
      <c r="M19" s="226"/>
      <c r="N19" s="226"/>
      <c r="O19" s="226"/>
      <c r="P19" s="226"/>
      <c r="Q19" s="226"/>
      <c r="R19" s="226"/>
      <c r="S19" s="226"/>
      <c r="T19" s="226"/>
      <c r="U19" s="226"/>
      <c r="V19" s="226"/>
      <c r="W19" s="226"/>
      <c r="X19" s="230"/>
    </row>
    <row r="20" spans="2:24">
      <c r="B20" s="217" t="s">
        <v>255</v>
      </c>
      <c r="C20" s="226"/>
      <c r="D20" s="226"/>
      <c r="E20" s="226"/>
      <c r="F20" s="226"/>
      <c r="G20" s="226"/>
      <c r="H20" s="226"/>
      <c r="I20" s="226"/>
      <c r="J20" s="226"/>
      <c r="K20" s="226"/>
      <c r="L20" s="226"/>
      <c r="M20" s="226"/>
      <c r="N20" s="226"/>
      <c r="O20" s="226"/>
      <c r="P20" s="226"/>
      <c r="Q20" s="226"/>
      <c r="R20" s="226"/>
      <c r="S20" s="226"/>
      <c r="T20" s="226"/>
      <c r="U20" s="226"/>
      <c r="V20" s="226"/>
      <c r="W20" s="226"/>
      <c r="X20" s="230"/>
    </row>
    <row r="21" spans="2:24">
      <c r="B21" s="221" t="s">
        <v>256</v>
      </c>
      <c r="C21" s="235">
        <v>641.70513807658938</v>
      </c>
      <c r="D21" s="235">
        <v>679.55224943396695</v>
      </c>
      <c r="E21" s="235">
        <v>642.34798324293934</v>
      </c>
      <c r="F21" s="235">
        <v>627.03693279457184</v>
      </c>
      <c r="G21" s="234">
        <v>609.68653274032852</v>
      </c>
      <c r="H21" s="235">
        <v>660.8585170130491</v>
      </c>
      <c r="I21" s="234">
        <v>642.55830419308882</v>
      </c>
      <c r="J21" s="234">
        <v>595.46184009324043</v>
      </c>
      <c r="K21" s="234">
        <v>596.53521396754695</v>
      </c>
      <c r="L21" s="234">
        <v>579.51151523910903</v>
      </c>
      <c r="M21" s="234">
        <v>613.39446480164202</v>
      </c>
      <c r="N21" s="234">
        <v>607.22</v>
      </c>
      <c r="O21" s="234">
        <v>560.58000000000004</v>
      </c>
      <c r="P21" s="234">
        <v>562.92999999999995</v>
      </c>
      <c r="Q21" s="234">
        <v>524.70000000000005</v>
      </c>
      <c r="R21" s="234">
        <v>498.36</v>
      </c>
      <c r="S21" s="234">
        <v>450.76</v>
      </c>
      <c r="T21" s="234">
        <v>452.08</v>
      </c>
      <c r="U21" s="234">
        <v>394.42</v>
      </c>
      <c r="V21" s="234">
        <v>360.85</v>
      </c>
      <c r="W21" s="234">
        <v>359.31</v>
      </c>
      <c r="X21" s="230"/>
    </row>
    <row r="22" spans="2:24">
      <c r="B22" s="221" t="s">
        <v>257</v>
      </c>
      <c r="C22" s="235">
        <v>222.1918619234107</v>
      </c>
      <c r="D22" s="235">
        <v>432.47275056603303</v>
      </c>
      <c r="E22" s="235">
        <v>484.66701675706065</v>
      </c>
      <c r="F22" s="235">
        <v>514.82506720542813</v>
      </c>
      <c r="G22" s="234">
        <v>528.70193025967137</v>
      </c>
      <c r="H22" s="235">
        <v>586.62948298695096</v>
      </c>
      <c r="I22" s="234">
        <v>444.65469580691115</v>
      </c>
      <c r="J22" s="234">
        <v>399.50315990675961</v>
      </c>
      <c r="K22" s="234">
        <v>552.91978603245309</v>
      </c>
      <c r="L22" s="234">
        <v>635.24948476089094</v>
      </c>
      <c r="M22" s="234">
        <v>491.25553519835802</v>
      </c>
      <c r="N22" s="234">
        <v>504.78</v>
      </c>
      <c r="O22" s="234">
        <v>386.16</v>
      </c>
      <c r="P22" s="234">
        <v>435.16</v>
      </c>
      <c r="Q22" s="234">
        <v>505.63</v>
      </c>
      <c r="R22" s="234">
        <v>523.94000000000005</v>
      </c>
      <c r="S22" s="234">
        <v>420.4</v>
      </c>
      <c r="T22" s="234">
        <v>539.09</v>
      </c>
      <c r="U22" s="234">
        <v>320.18</v>
      </c>
      <c r="V22" s="234">
        <v>230.8</v>
      </c>
      <c r="W22" s="234">
        <v>294.20999999999998</v>
      </c>
      <c r="X22" s="230"/>
    </row>
    <row r="23" spans="2:24">
      <c r="B23" s="221"/>
      <c r="C23" s="234"/>
      <c r="D23" s="234"/>
      <c r="E23" s="234"/>
      <c r="F23" s="234"/>
      <c r="G23" s="234"/>
      <c r="H23" s="234"/>
      <c r="I23" s="234"/>
      <c r="J23" s="234"/>
      <c r="K23" s="234"/>
      <c r="L23" s="234"/>
      <c r="M23" s="234"/>
      <c r="N23" s="234"/>
      <c r="O23" s="234"/>
      <c r="P23" s="234"/>
      <c r="Q23" s="234"/>
      <c r="R23" s="234"/>
      <c r="S23" s="234"/>
      <c r="T23" s="234"/>
      <c r="U23" s="234"/>
      <c r="V23" s="234"/>
      <c r="W23" s="234"/>
      <c r="X23" s="230"/>
    </row>
    <row r="24" spans="2:24">
      <c r="B24" s="217" t="s">
        <v>258</v>
      </c>
      <c r="C24" s="226"/>
      <c r="D24" s="226"/>
      <c r="E24" s="226"/>
      <c r="F24" s="226"/>
      <c r="G24" s="226"/>
      <c r="H24" s="226"/>
      <c r="I24" s="226"/>
      <c r="J24" s="226"/>
      <c r="K24" s="226"/>
      <c r="L24" s="226"/>
      <c r="M24" s="226"/>
      <c r="N24" s="226"/>
      <c r="O24" s="226"/>
      <c r="P24" s="226"/>
      <c r="Q24" s="226"/>
      <c r="R24" s="226"/>
      <c r="S24" s="226"/>
      <c r="T24" s="226"/>
      <c r="U24" s="226"/>
      <c r="V24" s="226"/>
      <c r="W24" s="226"/>
      <c r="X24" s="230"/>
    </row>
    <row r="25" spans="2:24">
      <c r="B25" s="221" t="s">
        <v>259</v>
      </c>
      <c r="C25" s="223">
        <v>4.0915790000000003</v>
      </c>
      <c r="D25" s="223">
        <v>4.1758100000000002</v>
      </c>
      <c r="E25" s="223">
        <v>4.0673310000000003</v>
      </c>
      <c r="F25" s="223">
        <v>3.7956989999999999</v>
      </c>
      <c r="G25" s="223">
        <v>3.6205850000000002</v>
      </c>
      <c r="H25" s="223">
        <v>3.448788</v>
      </c>
      <c r="I25" s="223">
        <v>2.5801400000000001</v>
      </c>
      <c r="J25" s="223">
        <v>2.358711</v>
      </c>
      <c r="K25" s="223">
        <v>2.4373109999999998</v>
      </c>
      <c r="L25" s="223">
        <v>2.2047289999999999</v>
      </c>
      <c r="M25" s="223">
        <v>1.9653339999999999</v>
      </c>
      <c r="N25" s="223">
        <v>1.58</v>
      </c>
      <c r="O25" s="223">
        <v>1.45</v>
      </c>
      <c r="P25" s="223">
        <v>1.29</v>
      </c>
      <c r="Q25" s="223">
        <v>1.1599999999999999</v>
      </c>
      <c r="R25" s="223">
        <v>1.0900000000000001</v>
      </c>
      <c r="S25" s="223">
        <v>0.94</v>
      </c>
      <c r="T25" s="223">
        <v>0.89</v>
      </c>
      <c r="U25" s="223">
        <v>0.81</v>
      </c>
      <c r="V25" s="223">
        <v>0.74</v>
      </c>
      <c r="W25" s="223">
        <v>0.72</v>
      </c>
      <c r="X25" s="230"/>
    </row>
    <row r="26" spans="2:24">
      <c r="B26" s="221" t="s">
        <v>260</v>
      </c>
      <c r="C26" s="235">
        <v>219.71365208999998</v>
      </c>
      <c r="D26" s="235">
        <v>270.14837159000001</v>
      </c>
      <c r="E26" s="235">
        <v>245.28768976999996</v>
      </c>
      <c r="F26" s="235">
        <v>253.93881904000006</v>
      </c>
      <c r="G26" s="234">
        <v>244.64016983000002</v>
      </c>
      <c r="H26" s="235">
        <v>229.11550714000006</v>
      </c>
      <c r="I26" s="234">
        <v>190.69679819999999</v>
      </c>
      <c r="J26" s="234">
        <v>170.20598332999998</v>
      </c>
      <c r="K26" s="234">
        <v>195.86940081</v>
      </c>
      <c r="L26" s="234">
        <v>169.79942338999999</v>
      </c>
      <c r="M26" s="234">
        <v>163</v>
      </c>
      <c r="N26" s="234">
        <v>142.93</v>
      </c>
      <c r="O26" s="234">
        <v>131.16999999999999</v>
      </c>
      <c r="P26" s="234">
        <v>124.14</v>
      </c>
      <c r="Q26" s="234">
        <v>130.85</v>
      </c>
      <c r="R26" s="234">
        <v>160.26</v>
      </c>
      <c r="S26" s="234">
        <v>166.17</v>
      </c>
      <c r="T26" s="234">
        <v>150.41999999999999</v>
      </c>
      <c r="U26" s="234">
        <v>104.69</v>
      </c>
      <c r="V26" s="234">
        <v>67.459999999999994</v>
      </c>
      <c r="W26" s="234">
        <v>89.73</v>
      </c>
      <c r="X26" s="230"/>
    </row>
    <row r="27" spans="2:24">
      <c r="B27" s="22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231"/>
      <c r="N27" s="231"/>
      <c r="O27" s="231"/>
      <c r="P27" s="231"/>
      <c r="Q27" s="231"/>
      <c r="R27" s="231"/>
      <c r="S27" s="231"/>
      <c r="T27" s="231"/>
      <c r="U27" s="231"/>
      <c r="V27" s="231"/>
      <c r="W27" s="231"/>
      <c r="X27" s="230"/>
    </row>
    <row r="28" spans="2:24">
      <c r="B28" s="217" t="s">
        <v>261</v>
      </c>
      <c r="C28" s="231"/>
      <c r="D28" s="231"/>
      <c r="E28" s="231"/>
      <c r="F28" s="231"/>
      <c r="G28" s="231"/>
      <c r="H28" s="231"/>
      <c r="I28" s="231"/>
      <c r="J28" s="231"/>
      <c r="K28" s="231"/>
      <c r="L28" s="231"/>
      <c r="M28" s="231"/>
      <c r="N28" s="231"/>
      <c r="O28" s="231"/>
      <c r="P28" s="231"/>
      <c r="Q28" s="231"/>
      <c r="R28" s="231"/>
      <c r="S28" s="231"/>
      <c r="T28" s="231"/>
      <c r="U28" s="231"/>
      <c r="V28" s="231"/>
      <c r="W28" s="231"/>
      <c r="X28" s="230"/>
    </row>
    <row r="29" spans="2:24">
      <c r="B29" s="221" t="s">
        <v>262</v>
      </c>
      <c r="C29" s="235">
        <v>7575.0349999999999</v>
      </c>
      <c r="D29" s="235">
        <v>8427.1769999999997</v>
      </c>
      <c r="E29" s="235">
        <v>8312.4009999999998</v>
      </c>
      <c r="F29" s="235">
        <v>8179.1750000000002</v>
      </c>
      <c r="G29" s="234">
        <v>8062.7910000000002</v>
      </c>
      <c r="H29" s="235">
        <v>8107.3220000000001</v>
      </c>
      <c r="I29" s="235">
        <v>8005.5559999999996</v>
      </c>
      <c r="J29" s="234">
        <v>7896.5550000000003</v>
      </c>
      <c r="K29" s="234">
        <v>7811.5584193699988</v>
      </c>
      <c r="L29" s="234">
        <v>7706.0460000000003</v>
      </c>
      <c r="M29" s="234">
        <v>7791.6279999999997</v>
      </c>
      <c r="N29" s="234">
        <v>7718.81</v>
      </c>
      <c r="O29" s="234">
        <v>7671.69</v>
      </c>
      <c r="P29" s="234">
        <v>5798.85</v>
      </c>
      <c r="Q29" s="234">
        <v>5676.19</v>
      </c>
      <c r="R29" s="234">
        <v>5558.56</v>
      </c>
      <c r="S29" s="234">
        <v>5434.15</v>
      </c>
      <c r="T29" s="234">
        <v>5317.47</v>
      </c>
      <c r="U29" s="234">
        <v>5221.42</v>
      </c>
      <c r="V29" s="234">
        <v>5112.74</v>
      </c>
      <c r="W29" s="234">
        <v>5021.8999999999996</v>
      </c>
      <c r="X29" s="230"/>
    </row>
    <row r="30" spans="2:24">
      <c r="B30" s="221" t="s">
        <v>263</v>
      </c>
      <c r="C30" s="227">
        <v>0.13561144662214203</v>
      </c>
      <c r="D30" s="227">
        <v>0.14247819592112884</v>
      </c>
      <c r="E30" s="227">
        <v>0.13741041374952404</v>
      </c>
      <c r="F30" s="227">
        <v>0.14400290544061425</v>
      </c>
      <c r="G30" s="226">
        <v>0.1461841041496994</v>
      </c>
      <c r="H30" s="227">
        <v>0.15805147621905768</v>
      </c>
      <c r="I30" s="226">
        <v>0.15756610722156755</v>
      </c>
      <c r="J30" s="226">
        <v>0.14989116839188155</v>
      </c>
      <c r="K30" s="226">
        <v>0.15778631294973258</v>
      </c>
      <c r="L30" s="226">
        <v>0.15588853028923427</v>
      </c>
      <c r="M30" s="226">
        <v>0.16374489135999001</v>
      </c>
      <c r="N30" s="226">
        <v>0.1701</v>
      </c>
      <c r="O30" s="226">
        <v>0.1651</v>
      </c>
      <c r="P30" s="226">
        <v>0.1542</v>
      </c>
      <c r="Q30" s="226">
        <v>0.15290000000000001</v>
      </c>
      <c r="R30" s="226">
        <v>0.15579999999999999</v>
      </c>
      <c r="S30" s="226">
        <v>0.15856000000000001</v>
      </c>
      <c r="T30" s="226">
        <v>0.15909999999999999</v>
      </c>
      <c r="U30" s="226">
        <v>0.16456000000000001</v>
      </c>
      <c r="V30" s="226">
        <v>0.1588</v>
      </c>
      <c r="W30" s="226">
        <v>0.15659999999999999</v>
      </c>
      <c r="X30" s="230"/>
    </row>
    <row r="31" spans="2:24">
      <c r="B31" s="221" t="s">
        <v>264</v>
      </c>
      <c r="C31" s="255">
        <v>47317.991827897626</v>
      </c>
      <c r="D31" s="255">
        <v>45644.776827954382</v>
      </c>
      <c r="E31" s="255">
        <v>44866.627519338181</v>
      </c>
      <c r="F31" s="255">
        <v>41878.953127785295</v>
      </c>
      <c r="G31" s="256">
        <v>39620.956311666705</v>
      </c>
      <c r="H31" s="255">
        <v>36411.674156663954</v>
      </c>
      <c r="I31" s="256">
        <v>35184.415329043026</v>
      </c>
      <c r="J31" s="256">
        <v>36446.804105380026</v>
      </c>
      <c r="K31" s="256">
        <v>33898.237314385929</v>
      </c>
      <c r="L31" s="256">
        <v>33226.249044405835</v>
      </c>
      <c r="M31" s="256">
        <v>31867.24828</v>
      </c>
      <c r="N31" s="256">
        <v>30630.959999999999</v>
      </c>
      <c r="O31" s="256">
        <v>31831.59</v>
      </c>
      <c r="P31" s="256">
        <v>29339.53</v>
      </c>
      <c r="Q31" s="256">
        <v>27734.66</v>
      </c>
      <c r="R31" s="256">
        <v>26285.74</v>
      </c>
      <c r="S31" s="256">
        <v>24538.28</v>
      </c>
      <c r="T31" s="256">
        <v>22925.68</v>
      </c>
      <c r="U31" s="256">
        <v>20684.900000000001</v>
      </c>
      <c r="V31" s="256">
        <v>20567.599999999999</v>
      </c>
      <c r="W31" s="256">
        <v>20515.5</v>
      </c>
      <c r="X31" s="230"/>
    </row>
    <row r="32" spans="2:24">
      <c r="B32" s="22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231"/>
      <c r="N32" s="231"/>
      <c r="O32" s="231"/>
      <c r="P32" s="231"/>
      <c r="Q32" s="231"/>
      <c r="R32" s="231"/>
      <c r="S32" s="231"/>
      <c r="T32" s="231"/>
      <c r="U32" s="231"/>
      <c r="V32" s="231"/>
      <c r="W32" s="231"/>
    </row>
    <row r="33" spans="2:23">
      <c r="B33" s="217" t="s">
        <v>265</v>
      </c>
      <c r="C33" s="257">
        <v>48.594666799829994</v>
      </c>
      <c r="D33" s="257">
        <v>47.18507049427366</v>
      </c>
      <c r="E33" s="257">
        <v>47.632048662199999</v>
      </c>
      <c r="F33" s="257">
        <v>46.828614173079998</v>
      </c>
      <c r="G33" s="257">
        <v>44.6103644063</v>
      </c>
      <c r="H33" s="257">
        <v>40.059884739320005</v>
      </c>
      <c r="I33" s="257">
        <v>37.147454755110012</v>
      </c>
      <c r="J33" s="257">
        <v>39.581306513640001</v>
      </c>
      <c r="K33" s="257">
        <v>38.492073579360003</v>
      </c>
      <c r="L33" s="258">
        <v>36.651373455249995</v>
      </c>
      <c r="M33" s="258">
        <v>37.504197597430007</v>
      </c>
      <c r="N33" s="258">
        <v>37.536558076930007</v>
      </c>
      <c r="O33" s="258">
        <v>36.189409544160007</v>
      </c>
      <c r="P33" s="258">
        <v>34.730448215850004</v>
      </c>
      <c r="Q33" s="258">
        <v>32.464081245179997</v>
      </c>
      <c r="R33" s="258">
        <v>30.211351336219998</v>
      </c>
      <c r="S33" s="258">
        <v>27.948706000000001</v>
      </c>
      <c r="T33" s="258">
        <v>27.025548592509995</v>
      </c>
      <c r="U33" s="258">
        <v>25.497058570119997</v>
      </c>
      <c r="V33" s="258">
        <v>24.221</v>
      </c>
      <c r="W33" s="258">
        <v>25.069004999999997</v>
      </c>
    </row>
    <row r="34" spans="2:23" s="262" customFormat="1">
      <c r="B34" s="259" t="s">
        <v>266</v>
      </c>
      <c r="C34" s="260">
        <v>13.899243202519999</v>
      </c>
      <c r="D34" s="260">
        <v>15.119645</v>
      </c>
      <c r="E34" s="260">
        <v>17.640533999999999</v>
      </c>
      <c r="F34" s="260">
        <v>19.228221410030006</v>
      </c>
      <c r="G34" s="260">
        <v>20.670902999999999</v>
      </c>
      <c r="H34" s="260">
        <v>20.956396399220001</v>
      </c>
      <c r="I34" s="260">
        <v>20.917212643559999</v>
      </c>
      <c r="J34" s="260">
        <v>19.544579634480002</v>
      </c>
      <c r="K34" s="260">
        <v>18.014014106839998</v>
      </c>
      <c r="L34" s="261">
        <v>19.006489537930001</v>
      </c>
      <c r="M34" s="261">
        <v>21.281104122270001</v>
      </c>
      <c r="N34" s="261">
        <v>21.986197715570004</v>
      </c>
      <c r="O34" s="261">
        <v>21.221980912370004</v>
      </c>
      <c r="P34" s="261">
        <v>20.260106354650006</v>
      </c>
      <c r="Q34" s="261">
        <v>18.180553874419996</v>
      </c>
      <c r="R34" s="261">
        <v>15.703329684940002</v>
      </c>
      <c r="S34" s="261">
        <v>14.285</v>
      </c>
      <c r="T34" s="261">
        <v>12.743</v>
      </c>
      <c r="U34" s="261">
        <v>12.206</v>
      </c>
      <c r="V34" s="261">
        <v>11.278</v>
      </c>
      <c r="W34" s="261">
        <v>10.970134</v>
      </c>
    </row>
    <row r="35" spans="2:23" s="262" customFormat="1">
      <c r="B35" s="259" t="s">
        <v>267</v>
      </c>
      <c r="C35" s="260">
        <v>15.225416995360002</v>
      </c>
      <c r="D35" s="260">
        <v>15.51182588891</v>
      </c>
      <c r="E35" s="260">
        <v>16.080801000000001</v>
      </c>
      <c r="F35" s="260">
        <v>16.407074958979997</v>
      </c>
      <c r="G35" s="260">
        <v>15.71962610952</v>
      </c>
      <c r="H35" s="260">
        <v>12.9827104169</v>
      </c>
      <c r="I35" s="260">
        <v>12.316368144290001</v>
      </c>
      <c r="J35" s="260">
        <v>10.81062600474</v>
      </c>
      <c r="K35" s="260">
        <v>10.65199261778</v>
      </c>
      <c r="L35" s="261">
        <v>10.540436335039997</v>
      </c>
      <c r="M35" s="261">
        <v>11.744090163609998</v>
      </c>
      <c r="N35" s="261">
        <v>11.25767440544</v>
      </c>
      <c r="O35" s="261">
        <v>9.9607582507199997</v>
      </c>
      <c r="P35" s="261">
        <v>9.1718554517199991</v>
      </c>
      <c r="Q35" s="261">
        <v>9.8082556063100004</v>
      </c>
      <c r="R35" s="261">
        <v>9.9232765356900003</v>
      </c>
      <c r="S35" s="261">
        <v>5.4068440000000004</v>
      </c>
      <c r="T35" s="261">
        <v>5.0274622624599985</v>
      </c>
      <c r="U35" s="261">
        <v>4.2931907990899996</v>
      </c>
      <c r="V35" s="261">
        <v>3.8570000000000002</v>
      </c>
      <c r="W35" s="261">
        <v>1.5785362556</v>
      </c>
    </row>
    <row r="36" spans="2:23" s="262" customFormat="1">
      <c r="B36" s="259" t="s">
        <v>268</v>
      </c>
      <c r="C36" s="260">
        <v>19.159708703369997</v>
      </c>
      <c r="D36" s="260">
        <v>16.221215000000001</v>
      </c>
      <c r="E36" s="260">
        <v>13.498697</v>
      </c>
      <c r="F36" s="260">
        <v>10.755190156990002</v>
      </c>
      <c r="G36" s="260">
        <v>7.6914889999999998</v>
      </c>
      <c r="H36" s="260">
        <v>5.517414532770001</v>
      </c>
      <c r="I36" s="260">
        <v>2.5189142105999998</v>
      </c>
      <c r="J36" s="260">
        <v>7.8225214815999999</v>
      </c>
      <c r="K36" s="260">
        <v>8.2549766612000006</v>
      </c>
      <c r="L36" s="261">
        <v>5.48246423392</v>
      </c>
      <c r="M36" s="261">
        <v>2.7754280271299998</v>
      </c>
      <c r="N36" s="261">
        <v>2.6425992121799999</v>
      </c>
      <c r="O36" s="261">
        <v>3.3365145168499999</v>
      </c>
      <c r="P36" s="261">
        <v>3.4465195515400002</v>
      </c>
      <c r="Q36" s="261">
        <v>3.41105170271</v>
      </c>
      <c r="R36" s="261">
        <v>3.53388862681</v>
      </c>
      <c r="S36" s="261">
        <v>7.7679999999999998</v>
      </c>
      <c r="T36" s="261">
        <v>8.7477149999999995</v>
      </c>
      <c r="U36" s="261">
        <v>8.5220368454799988</v>
      </c>
      <c r="V36" s="261">
        <v>8.5410000000000004</v>
      </c>
      <c r="W36" s="261">
        <v>9.2967019999999998</v>
      </c>
    </row>
    <row r="37" spans="2:23" s="262" customFormat="1">
      <c r="B37" s="259" t="s">
        <v>269</v>
      </c>
      <c r="C37" s="260">
        <v>0.21373694193999998</v>
      </c>
      <c r="D37" s="260">
        <v>0.23098106309999999</v>
      </c>
      <c r="E37" s="260">
        <v>0.311672</v>
      </c>
      <c r="F37" s="260">
        <v>2.6866622000000003E-3</v>
      </c>
      <c r="G37" s="260">
        <v>6.8170011399999994E-2</v>
      </c>
      <c r="H37" s="260">
        <v>6.9339990549999994E-2</v>
      </c>
      <c r="I37" s="260">
        <v>0.1</v>
      </c>
      <c r="J37" s="260">
        <v>0.13993939073</v>
      </c>
      <c r="K37" s="260">
        <v>0.14805987009000002</v>
      </c>
      <c r="L37" s="261">
        <v>8.8768973210000005E-2</v>
      </c>
      <c r="M37" s="261">
        <v>0.15166095777000002</v>
      </c>
      <c r="N37" s="261">
        <v>0.12713508588</v>
      </c>
      <c r="O37" s="261">
        <v>0.19977029947</v>
      </c>
      <c r="P37" s="261">
        <v>0.21788167861999999</v>
      </c>
      <c r="Q37" s="261">
        <v>0.28155839290000007</v>
      </c>
      <c r="R37" s="261">
        <v>0.30909360890999998</v>
      </c>
      <c r="S37" s="261">
        <v>0.30199999999999999</v>
      </c>
      <c r="T37" s="261">
        <v>0.32737133004999991</v>
      </c>
      <c r="U37" s="261">
        <v>0.29983092555000002</v>
      </c>
      <c r="V37" s="261">
        <v>0.36599999999999999</v>
      </c>
      <c r="W37" s="261">
        <v>0.31064400000000003</v>
      </c>
    </row>
    <row r="38" spans="2:23" s="262" customFormat="1">
      <c r="B38" s="259" t="s">
        <v>136</v>
      </c>
      <c r="C38" s="263">
        <v>9.6560956640000001E-2</v>
      </c>
      <c r="D38" s="263">
        <v>0.10140354226365707</v>
      </c>
      <c r="E38" s="263">
        <v>0.1003446622</v>
      </c>
      <c r="F38" s="263">
        <v>0.43544098487998895</v>
      </c>
      <c r="G38" s="264">
        <v>0.4601762853800011</v>
      </c>
      <c r="H38" s="263">
        <v>0.53402339987999881</v>
      </c>
      <c r="I38" s="263">
        <v>1.2949597566600062</v>
      </c>
      <c r="J38" s="264">
        <v>1.2636400020899998</v>
      </c>
      <c r="K38" s="264">
        <v>1.423030323450007</v>
      </c>
      <c r="L38" s="261">
        <v>1.5332143751499956</v>
      </c>
      <c r="M38" s="261">
        <v>1.5519143266500137</v>
      </c>
      <c r="N38" s="261">
        <v>1.5229516578600055</v>
      </c>
      <c r="O38" s="261">
        <v>1.4703855647499964</v>
      </c>
      <c r="P38" s="261">
        <v>1.634085179319996</v>
      </c>
      <c r="Q38" s="261">
        <v>0.78266166883999944</v>
      </c>
      <c r="R38" s="261">
        <v>0.74176287986999512</v>
      </c>
      <c r="S38" s="261">
        <v>0.18686200000000142</v>
      </c>
      <c r="T38" s="261">
        <v>0.17999999999999616</v>
      </c>
      <c r="U38" s="261">
        <v>0.17599999999999838</v>
      </c>
      <c r="V38" s="261">
        <v>0.17899999999999849</v>
      </c>
      <c r="W38" s="261">
        <v>2.9129887443999998</v>
      </c>
    </row>
    <row r="39" spans="2:23" s="262" customFormat="1">
      <c r="B39" s="221"/>
      <c r="C39" s="216"/>
      <c r="D39" s="216"/>
      <c r="E39" s="216"/>
      <c r="F39" s="216"/>
      <c r="G39" s="216"/>
      <c r="H39" s="216"/>
      <c r="I39" s="216"/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</row>
    <row r="40" spans="2:23" s="262" customFormat="1">
      <c r="B40" s="221"/>
      <c r="G40" s="216"/>
      <c r="I40" s="265"/>
      <c r="J40" s="216"/>
      <c r="K40" s="216"/>
      <c r="L40" s="216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</row>
    <row r="41" spans="2:23" s="262" customFormat="1">
      <c r="B41" s="221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</row>
    <row r="42" spans="2:23" s="262" customFormat="1">
      <c r="B42" s="221"/>
      <c r="C42" s="216"/>
      <c r="D42" s="216"/>
      <c r="E42" s="216"/>
      <c r="F42" s="216"/>
      <c r="G42" s="216"/>
      <c r="H42" s="216"/>
      <c r="I42" s="216"/>
      <c r="J42" s="216"/>
      <c r="K42" s="216"/>
      <c r="L42" s="216"/>
      <c r="M42" s="216"/>
      <c r="N42" s="216"/>
      <c r="O42" s="216"/>
      <c r="P42" s="216"/>
      <c r="Q42" s="216"/>
      <c r="R42" s="216"/>
      <c r="S42" s="216"/>
      <c r="T42" s="216"/>
      <c r="U42" s="216"/>
      <c r="V42" s="216"/>
      <c r="W42" s="216"/>
    </row>
    <row r="43" spans="2:23" s="262" customFormat="1">
      <c r="B43" s="221"/>
      <c r="C43" s="216"/>
      <c r="D43" s="216"/>
      <c r="E43" s="216"/>
      <c r="F43" s="216"/>
      <c r="G43" s="216"/>
      <c r="H43" s="216"/>
      <c r="I43" s="216"/>
      <c r="J43" s="216"/>
      <c r="K43" s="216"/>
      <c r="L43" s="216"/>
      <c r="M43" s="216"/>
      <c r="N43" s="216"/>
      <c r="O43" s="216"/>
      <c r="P43" s="216"/>
      <c r="Q43" s="216"/>
      <c r="R43" s="216"/>
      <c r="S43" s="216"/>
      <c r="T43" s="216"/>
      <c r="U43" s="216"/>
      <c r="V43" s="216"/>
      <c r="W43" s="216"/>
    </row>
    <row r="44" spans="2:23" s="262" customFormat="1">
      <c r="B44" s="221"/>
      <c r="C44" s="216"/>
      <c r="D44" s="216"/>
      <c r="E44" s="216"/>
      <c r="F44" s="216"/>
      <c r="G44" s="216"/>
      <c r="H44" s="216"/>
      <c r="I44" s="216"/>
      <c r="J44" s="216"/>
      <c r="K44" s="216"/>
      <c r="L44" s="216"/>
      <c r="M44" s="216"/>
      <c r="N44" s="216"/>
      <c r="O44" s="216"/>
      <c r="P44" s="216"/>
      <c r="Q44" s="216"/>
      <c r="R44" s="216"/>
      <c r="S44" s="216"/>
      <c r="T44" s="216"/>
      <c r="U44" s="216"/>
      <c r="V44" s="216"/>
      <c r="W44" s="216"/>
    </row>
    <row r="45" spans="2:23" s="262" customFormat="1">
      <c r="B45" s="221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  <c r="T45" s="216"/>
      <c r="U45" s="216"/>
      <c r="V45" s="216"/>
      <c r="W45" s="216"/>
    </row>
    <row r="46" spans="2:23" s="262" customFormat="1">
      <c r="B46" s="221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  <c r="T46" s="216"/>
      <c r="U46" s="216"/>
      <c r="V46" s="216"/>
      <c r="W46" s="216"/>
    </row>
    <row r="47" spans="2:23" s="262" customFormat="1">
      <c r="B47" s="221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</row>
    <row r="48" spans="2:23" s="262" customFormat="1">
      <c r="B48" s="221"/>
      <c r="C48" s="216"/>
      <c r="D48" s="216"/>
      <c r="E48" s="216"/>
      <c r="F48" s="216"/>
      <c r="G48" s="216"/>
      <c r="H48" s="216"/>
      <c r="I48" s="216"/>
      <c r="J48" s="216"/>
      <c r="K48" s="216"/>
      <c r="L48" s="216"/>
      <c r="M48" s="216"/>
      <c r="N48" s="216"/>
      <c r="O48" s="216"/>
      <c r="P48" s="216"/>
      <c r="Q48" s="216"/>
      <c r="R48" s="216"/>
      <c r="S48" s="216"/>
      <c r="T48" s="216"/>
      <c r="U48" s="216"/>
      <c r="V48" s="216"/>
      <c r="W48" s="216"/>
    </row>
    <row r="49" spans="2:23" s="262" customFormat="1">
      <c r="B49" s="221"/>
      <c r="C49" s="216"/>
      <c r="D49" s="216"/>
      <c r="E49" s="216"/>
      <c r="F49" s="216"/>
      <c r="G49" s="216"/>
      <c r="H49" s="216"/>
      <c r="I49" s="216"/>
      <c r="J49" s="216"/>
      <c r="K49" s="216"/>
      <c r="L49" s="216"/>
      <c r="M49" s="216"/>
      <c r="N49" s="216"/>
      <c r="O49" s="216"/>
      <c r="P49" s="216"/>
      <c r="Q49" s="216"/>
      <c r="R49" s="216"/>
      <c r="S49" s="216"/>
      <c r="T49" s="216"/>
      <c r="U49" s="216"/>
      <c r="V49" s="216"/>
      <c r="W49" s="216"/>
    </row>
    <row r="50" spans="2:23" s="262" customFormat="1">
      <c r="B50" s="221"/>
      <c r="C50" s="216"/>
      <c r="D50" s="216"/>
      <c r="E50" s="216"/>
      <c r="F50" s="216"/>
      <c r="G50" s="216"/>
      <c r="H50" s="216"/>
      <c r="I50" s="216"/>
      <c r="J50" s="216"/>
      <c r="K50" s="216"/>
      <c r="L50" s="216"/>
      <c r="M50" s="216"/>
      <c r="N50" s="216"/>
      <c r="O50" s="216"/>
      <c r="P50" s="216"/>
      <c r="Q50" s="216"/>
      <c r="R50" s="216"/>
      <c r="S50" s="216"/>
      <c r="T50" s="216"/>
      <c r="U50" s="216"/>
      <c r="V50" s="216"/>
      <c r="W50" s="216"/>
    </row>
    <row r="51" spans="2:23" s="262" customFormat="1">
      <c r="B51" s="221"/>
      <c r="C51" s="216"/>
      <c r="D51" s="216"/>
      <c r="E51" s="216"/>
      <c r="F51" s="216"/>
      <c r="G51" s="216"/>
      <c r="H51" s="216"/>
      <c r="I51" s="216"/>
      <c r="J51" s="216"/>
      <c r="K51" s="216"/>
      <c r="L51" s="216"/>
      <c r="M51" s="216"/>
      <c r="N51" s="216"/>
      <c r="O51" s="216"/>
      <c r="P51" s="216"/>
      <c r="Q51" s="216"/>
      <c r="R51" s="216"/>
      <c r="S51" s="216"/>
      <c r="T51" s="216"/>
      <c r="U51" s="216"/>
      <c r="V51" s="216"/>
      <c r="W51" s="216"/>
    </row>
    <row r="52" spans="2:23" s="262" customFormat="1">
      <c r="B52" s="221"/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</row>
    <row r="61" spans="2:23" s="262" customFormat="1">
      <c r="B61" s="221"/>
      <c r="C61" s="216"/>
      <c r="D61" s="216"/>
      <c r="E61" s="216"/>
      <c r="F61" s="216"/>
      <c r="G61" s="216"/>
      <c r="H61" s="216"/>
      <c r="I61" s="216"/>
      <c r="J61" s="216"/>
      <c r="K61" s="216"/>
      <c r="L61" s="216"/>
      <c r="M61" s="216"/>
      <c r="N61" s="216"/>
      <c r="O61" s="216"/>
      <c r="P61" s="216"/>
      <c r="Q61" s="216"/>
      <c r="R61" s="216"/>
      <c r="S61" s="216"/>
      <c r="T61" s="216"/>
      <c r="U61" s="216"/>
      <c r="V61" s="216"/>
      <c r="W61" s="216"/>
    </row>
  </sheetData>
  <mergeCells count="6">
    <mergeCell ref="B7:B8"/>
    <mergeCell ref="H7:K7"/>
    <mergeCell ref="L7:O7"/>
    <mergeCell ref="P7:S7"/>
    <mergeCell ref="T7:W7"/>
    <mergeCell ref="D7:G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CF448-6AA4-4B68-937D-7EF27CA85A0C}">
  <dimension ref="B1:T53"/>
  <sheetViews>
    <sheetView showGridLines="0" showRowColHeaders="0" zoomScale="90" zoomScaleSheetLayoutView="100" workbookViewId="0">
      <pane xSplit="2" ySplit="8" topLeftCell="C9" activePane="bottomRight" state="frozen"/>
      <selection pane="topRight"/>
      <selection pane="bottomLeft"/>
      <selection pane="bottomRight" activeCell="C10" sqref="C1:C1048576"/>
    </sheetView>
  </sheetViews>
  <sheetFormatPr defaultColWidth="15.1796875" defaultRowHeight="15"/>
  <cols>
    <col min="1" max="1" width="2.54296875" style="216" customWidth="1"/>
    <col min="2" max="2" width="31.453125" style="216" customWidth="1"/>
    <col min="3" max="18" width="11.54296875" style="216" customWidth="1"/>
    <col min="19" max="265" width="15.1796875" style="216"/>
    <col min="266" max="266" width="2.54296875" style="216" customWidth="1"/>
    <col min="267" max="267" width="31.453125" style="216" customWidth="1"/>
    <col min="268" max="274" width="11.54296875" style="216" customWidth="1"/>
    <col min="275" max="521" width="15.1796875" style="216"/>
    <col min="522" max="522" width="2.54296875" style="216" customWidth="1"/>
    <col min="523" max="523" width="31.453125" style="216" customWidth="1"/>
    <col min="524" max="530" width="11.54296875" style="216" customWidth="1"/>
    <col min="531" max="777" width="15.1796875" style="216"/>
    <col min="778" max="778" width="2.54296875" style="216" customWidth="1"/>
    <col min="779" max="779" width="31.453125" style="216" customWidth="1"/>
    <col min="780" max="786" width="11.54296875" style="216" customWidth="1"/>
    <col min="787" max="1033" width="15.1796875" style="216"/>
    <col min="1034" max="1034" width="2.54296875" style="216" customWidth="1"/>
    <col min="1035" max="1035" width="31.453125" style="216" customWidth="1"/>
    <col min="1036" max="1042" width="11.54296875" style="216" customWidth="1"/>
    <col min="1043" max="1289" width="15.1796875" style="216"/>
    <col min="1290" max="1290" width="2.54296875" style="216" customWidth="1"/>
    <col min="1291" max="1291" width="31.453125" style="216" customWidth="1"/>
    <col min="1292" max="1298" width="11.54296875" style="216" customWidth="1"/>
    <col min="1299" max="1545" width="15.1796875" style="216"/>
    <col min="1546" max="1546" width="2.54296875" style="216" customWidth="1"/>
    <col min="1547" max="1547" width="31.453125" style="216" customWidth="1"/>
    <col min="1548" max="1554" width="11.54296875" style="216" customWidth="1"/>
    <col min="1555" max="1801" width="15.1796875" style="216"/>
    <col min="1802" max="1802" width="2.54296875" style="216" customWidth="1"/>
    <col min="1803" max="1803" width="31.453125" style="216" customWidth="1"/>
    <col min="1804" max="1810" width="11.54296875" style="216" customWidth="1"/>
    <col min="1811" max="2057" width="15.1796875" style="216"/>
    <col min="2058" max="2058" width="2.54296875" style="216" customWidth="1"/>
    <col min="2059" max="2059" width="31.453125" style="216" customWidth="1"/>
    <col min="2060" max="2066" width="11.54296875" style="216" customWidth="1"/>
    <col min="2067" max="2313" width="15.1796875" style="216"/>
    <col min="2314" max="2314" width="2.54296875" style="216" customWidth="1"/>
    <col min="2315" max="2315" width="31.453125" style="216" customWidth="1"/>
    <col min="2316" max="2322" width="11.54296875" style="216" customWidth="1"/>
    <col min="2323" max="2569" width="15.1796875" style="216"/>
    <col min="2570" max="2570" width="2.54296875" style="216" customWidth="1"/>
    <col min="2571" max="2571" width="31.453125" style="216" customWidth="1"/>
    <col min="2572" max="2578" width="11.54296875" style="216" customWidth="1"/>
    <col min="2579" max="2825" width="15.1796875" style="216"/>
    <col min="2826" max="2826" width="2.54296875" style="216" customWidth="1"/>
    <col min="2827" max="2827" width="31.453125" style="216" customWidth="1"/>
    <col min="2828" max="2834" width="11.54296875" style="216" customWidth="1"/>
    <col min="2835" max="3081" width="15.1796875" style="216"/>
    <col min="3082" max="3082" width="2.54296875" style="216" customWidth="1"/>
    <col min="3083" max="3083" width="31.453125" style="216" customWidth="1"/>
    <col min="3084" max="3090" width="11.54296875" style="216" customWidth="1"/>
    <col min="3091" max="3337" width="15.1796875" style="216"/>
    <col min="3338" max="3338" width="2.54296875" style="216" customWidth="1"/>
    <col min="3339" max="3339" width="31.453125" style="216" customWidth="1"/>
    <col min="3340" max="3346" width="11.54296875" style="216" customWidth="1"/>
    <col min="3347" max="3593" width="15.1796875" style="216"/>
    <col min="3594" max="3594" width="2.54296875" style="216" customWidth="1"/>
    <col min="3595" max="3595" width="31.453125" style="216" customWidth="1"/>
    <col min="3596" max="3602" width="11.54296875" style="216" customWidth="1"/>
    <col min="3603" max="3849" width="15.1796875" style="216"/>
    <col min="3850" max="3850" width="2.54296875" style="216" customWidth="1"/>
    <col min="3851" max="3851" width="31.453125" style="216" customWidth="1"/>
    <col min="3852" max="3858" width="11.54296875" style="216" customWidth="1"/>
    <col min="3859" max="4105" width="15.1796875" style="216"/>
    <col min="4106" max="4106" width="2.54296875" style="216" customWidth="1"/>
    <col min="4107" max="4107" width="31.453125" style="216" customWidth="1"/>
    <col min="4108" max="4114" width="11.54296875" style="216" customWidth="1"/>
    <col min="4115" max="4361" width="15.1796875" style="216"/>
    <col min="4362" max="4362" width="2.54296875" style="216" customWidth="1"/>
    <col min="4363" max="4363" width="31.453125" style="216" customWidth="1"/>
    <col min="4364" max="4370" width="11.54296875" style="216" customWidth="1"/>
    <col min="4371" max="4617" width="15.1796875" style="216"/>
    <col min="4618" max="4618" width="2.54296875" style="216" customWidth="1"/>
    <col min="4619" max="4619" width="31.453125" style="216" customWidth="1"/>
    <col min="4620" max="4626" width="11.54296875" style="216" customWidth="1"/>
    <col min="4627" max="4873" width="15.1796875" style="216"/>
    <col min="4874" max="4874" width="2.54296875" style="216" customWidth="1"/>
    <col min="4875" max="4875" width="31.453125" style="216" customWidth="1"/>
    <col min="4876" max="4882" width="11.54296875" style="216" customWidth="1"/>
    <col min="4883" max="5129" width="15.1796875" style="216"/>
    <col min="5130" max="5130" width="2.54296875" style="216" customWidth="1"/>
    <col min="5131" max="5131" width="31.453125" style="216" customWidth="1"/>
    <col min="5132" max="5138" width="11.54296875" style="216" customWidth="1"/>
    <col min="5139" max="5385" width="15.1796875" style="216"/>
    <col min="5386" max="5386" width="2.54296875" style="216" customWidth="1"/>
    <col min="5387" max="5387" width="31.453125" style="216" customWidth="1"/>
    <col min="5388" max="5394" width="11.54296875" style="216" customWidth="1"/>
    <col min="5395" max="5641" width="15.1796875" style="216"/>
    <col min="5642" max="5642" width="2.54296875" style="216" customWidth="1"/>
    <col min="5643" max="5643" width="31.453125" style="216" customWidth="1"/>
    <col min="5644" max="5650" width="11.54296875" style="216" customWidth="1"/>
    <col min="5651" max="5897" width="15.1796875" style="216"/>
    <col min="5898" max="5898" width="2.54296875" style="216" customWidth="1"/>
    <col min="5899" max="5899" width="31.453125" style="216" customWidth="1"/>
    <col min="5900" max="5906" width="11.54296875" style="216" customWidth="1"/>
    <col min="5907" max="6153" width="15.1796875" style="216"/>
    <col min="6154" max="6154" width="2.54296875" style="216" customWidth="1"/>
    <col min="6155" max="6155" width="31.453125" style="216" customWidth="1"/>
    <col min="6156" max="6162" width="11.54296875" style="216" customWidth="1"/>
    <col min="6163" max="6409" width="15.1796875" style="216"/>
    <col min="6410" max="6410" width="2.54296875" style="216" customWidth="1"/>
    <col min="6411" max="6411" width="31.453125" style="216" customWidth="1"/>
    <col min="6412" max="6418" width="11.54296875" style="216" customWidth="1"/>
    <col min="6419" max="6665" width="15.1796875" style="216"/>
    <col min="6666" max="6666" width="2.54296875" style="216" customWidth="1"/>
    <col min="6667" max="6667" width="31.453125" style="216" customWidth="1"/>
    <col min="6668" max="6674" width="11.54296875" style="216" customWidth="1"/>
    <col min="6675" max="6921" width="15.1796875" style="216"/>
    <col min="6922" max="6922" width="2.54296875" style="216" customWidth="1"/>
    <col min="6923" max="6923" width="31.453125" style="216" customWidth="1"/>
    <col min="6924" max="6930" width="11.54296875" style="216" customWidth="1"/>
    <col min="6931" max="7177" width="15.1796875" style="216"/>
    <col min="7178" max="7178" width="2.54296875" style="216" customWidth="1"/>
    <col min="7179" max="7179" width="31.453125" style="216" customWidth="1"/>
    <col min="7180" max="7186" width="11.54296875" style="216" customWidth="1"/>
    <col min="7187" max="7433" width="15.1796875" style="216"/>
    <col min="7434" max="7434" width="2.54296875" style="216" customWidth="1"/>
    <col min="7435" max="7435" width="31.453125" style="216" customWidth="1"/>
    <col min="7436" max="7442" width="11.54296875" style="216" customWidth="1"/>
    <col min="7443" max="7689" width="15.1796875" style="216"/>
    <col min="7690" max="7690" width="2.54296875" style="216" customWidth="1"/>
    <col min="7691" max="7691" width="31.453125" style="216" customWidth="1"/>
    <col min="7692" max="7698" width="11.54296875" style="216" customWidth="1"/>
    <col min="7699" max="7945" width="15.1796875" style="216"/>
    <col min="7946" max="7946" width="2.54296875" style="216" customWidth="1"/>
    <col min="7947" max="7947" width="31.453125" style="216" customWidth="1"/>
    <col min="7948" max="7954" width="11.54296875" style="216" customWidth="1"/>
    <col min="7955" max="8201" width="15.1796875" style="216"/>
    <col min="8202" max="8202" width="2.54296875" style="216" customWidth="1"/>
    <col min="8203" max="8203" width="31.453125" style="216" customWidth="1"/>
    <col min="8204" max="8210" width="11.54296875" style="216" customWidth="1"/>
    <col min="8211" max="8457" width="15.1796875" style="216"/>
    <col min="8458" max="8458" width="2.54296875" style="216" customWidth="1"/>
    <col min="8459" max="8459" width="31.453125" style="216" customWidth="1"/>
    <col min="8460" max="8466" width="11.54296875" style="216" customWidth="1"/>
    <col min="8467" max="8713" width="15.1796875" style="216"/>
    <col min="8714" max="8714" width="2.54296875" style="216" customWidth="1"/>
    <col min="8715" max="8715" width="31.453125" style="216" customWidth="1"/>
    <col min="8716" max="8722" width="11.54296875" style="216" customWidth="1"/>
    <col min="8723" max="8969" width="15.1796875" style="216"/>
    <col min="8970" max="8970" width="2.54296875" style="216" customWidth="1"/>
    <col min="8971" max="8971" width="31.453125" style="216" customWidth="1"/>
    <col min="8972" max="8978" width="11.54296875" style="216" customWidth="1"/>
    <col min="8979" max="9225" width="15.1796875" style="216"/>
    <col min="9226" max="9226" width="2.54296875" style="216" customWidth="1"/>
    <col min="9227" max="9227" width="31.453125" style="216" customWidth="1"/>
    <col min="9228" max="9234" width="11.54296875" style="216" customWidth="1"/>
    <col min="9235" max="9481" width="15.1796875" style="216"/>
    <col min="9482" max="9482" width="2.54296875" style="216" customWidth="1"/>
    <col min="9483" max="9483" width="31.453125" style="216" customWidth="1"/>
    <col min="9484" max="9490" width="11.54296875" style="216" customWidth="1"/>
    <col min="9491" max="9737" width="15.1796875" style="216"/>
    <col min="9738" max="9738" width="2.54296875" style="216" customWidth="1"/>
    <col min="9739" max="9739" width="31.453125" style="216" customWidth="1"/>
    <col min="9740" max="9746" width="11.54296875" style="216" customWidth="1"/>
    <col min="9747" max="9993" width="15.1796875" style="216"/>
    <col min="9994" max="9994" width="2.54296875" style="216" customWidth="1"/>
    <col min="9995" max="9995" width="31.453125" style="216" customWidth="1"/>
    <col min="9996" max="10002" width="11.54296875" style="216" customWidth="1"/>
    <col min="10003" max="10249" width="15.1796875" style="216"/>
    <col min="10250" max="10250" width="2.54296875" style="216" customWidth="1"/>
    <col min="10251" max="10251" width="31.453125" style="216" customWidth="1"/>
    <col min="10252" max="10258" width="11.54296875" style="216" customWidth="1"/>
    <col min="10259" max="10505" width="15.1796875" style="216"/>
    <col min="10506" max="10506" width="2.54296875" style="216" customWidth="1"/>
    <col min="10507" max="10507" width="31.453125" style="216" customWidth="1"/>
    <col min="10508" max="10514" width="11.54296875" style="216" customWidth="1"/>
    <col min="10515" max="10761" width="15.1796875" style="216"/>
    <col min="10762" max="10762" width="2.54296875" style="216" customWidth="1"/>
    <col min="10763" max="10763" width="31.453125" style="216" customWidth="1"/>
    <col min="10764" max="10770" width="11.54296875" style="216" customWidth="1"/>
    <col min="10771" max="11017" width="15.1796875" style="216"/>
    <col min="11018" max="11018" width="2.54296875" style="216" customWidth="1"/>
    <col min="11019" max="11019" width="31.453125" style="216" customWidth="1"/>
    <col min="11020" max="11026" width="11.54296875" style="216" customWidth="1"/>
    <col min="11027" max="11273" width="15.1796875" style="216"/>
    <col min="11274" max="11274" width="2.54296875" style="216" customWidth="1"/>
    <col min="11275" max="11275" width="31.453125" style="216" customWidth="1"/>
    <col min="11276" max="11282" width="11.54296875" style="216" customWidth="1"/>
    <col min="11283" max="11529" width="15.1796875" style="216"/>
    <col min="11530" max="11530" width="2.54296875" style="216" customWidth="1"/>
    <col min="11531" max="11531" width="31.453125" style="216" customWidth="1"/>
    <col min="11532" max="11538" width="11.54296875" style="216" customWidth="1"/>
    <col min="11539" max="11785" width="15.1796875" style="216"/>
    <col min="11786" max="11786" width="2.54296875" style="216" customWidth="1"/>
    <col min="11787" max="11787" width="31.453125" style="216" customWidth="1"/>
    <col min="11788" max="11794" width="11.54296875" style="216" customWidth="1"/>
    <col min="11795" max="12041" width="15.1796875" style="216"/>
    <col min="12042" max="12042" width="2.54296875" style="216" customWidth="1"/>
    <col min="12043" max="12043" width="31.453125" style="216" customWidth="1"/>
    <col min="12044" max="12050" width="11.54296875" style="216" customWidth="1"/>
    <col min="12051" max="12297" width="15.1796875" style="216"/>
    <col min="12298" max="12298" width="2.54296875" style="216" customWidth="1"/>
    <col min="12299" max="12299" width="31.453125" style="216" customWidth="1"/>
    <col min="12300" max="12306" width="11.54296875" style="216" customWidth="1"/>
    <col min="12307" max="12553" width="15.1796875" style="216"/>
    <col min="12554" max="12554" width="2.54296875" style="216" customWidth="1"/>
    <col min="12555" max="12555" width="31.453125" style="216" customWidth="1"/>
    <col min="12556" max="12562" width="11.54296875" style="216" customWidth="1"/>
    <col min="12563" max="12809" width="15.1796875" style="216"/>
    <col min="12810" max="12810" width="2.54296875" style="216" customWidth="1"/>
    <col min="12811" max="12811" width="31.453125" style="216" customWidth="1"/>
    <col min="12812" max="12818" width="11.54296875" style="216" customWidth="1"/>
    <col min="12819" max="13065" width="15.1796875" style="216"/>
    <col min="13066" max="13066" width="2.54296875" style="216" customWidth="1"/>
    <col min="13067" max="13067" width="31.453125" style="216" customWidth="1"/>
    <col min="13068" max="13074" width="11.54296875" style="216" customWidth="1"/>
    <col min="13075" max="13321" width="15.1796875" style="216"/>
    <col min="13322" max="13322" width="2.54296875" style="216" customWidth="1"/>
    <col min="13323" max="13323" width="31.453125" style="216" customWidth="1"/>
    <col min="13324" max="13330" width="11.54296875" style="216" customWidth="1"/>
    <col min="13331" max="13577" width="15.1796875" style="216"/>
    <col min="13578" max="13578" width="2.54296875" style="216" customWidth="1"/>
    <col min="13579" max="13579" width="31.453125" style="216" customWidth="1"/>
    <col min="13580" max="13586" width="11.54296875" style="216" customWidth="1"/>
    <col min="13587" max="13833" width="15.1796875" style="216"/>
    <col min="13834" max="13834" width="2.54296875" style="216" customWidth="1"/>
    <col min="13835" max="13835" width="31.453125" style="216" customWidth="1"/>
    <col min="13836" max="13842" width="11.54296875" style="216" customWidth="1"/>
    <col min="13843" max="14089" width="15.1796875" style="216"/>
    <col min="14090" max="14090" width="2.54296875" style="216" customWidth="1"/>
    <col min="14091" max="14091" width="31.453125" style="216" customWidth="1"/>
    <col min="14092" max="14098" width="11.54296875" style="216" customWidth="1"/>
    <col min="14099" max="14345" width="15.1796875" style="216"/>
    <col min="14346" max="14346" width="2.54296875" style="216" customWidth="1"/>
    <col min="14347" max="14347" width="31.453125" style="216" customWidth="1"/>
    <col min="14348" max="14354" width="11.54296875" style="216" customWidth="1"/>
    <col min="14355" max="14601" width="15.1796875" style="216"/>
    <col min="14602" max="14602" width="2.54296875" style="216" customWidth="1"/>
    <col min="14603" max="14603" width="31.453125" style="216" customWidth="1"/>
    <col min="14604" max="14610" width="11.54296875" style="216" customWidth="1"/>
    <col min="14611" max="14857" width="15.1796875" style="216"/>
    <col min="14858" max="14858" width="2.54296875" style="216" customWidth="1"/>
    <col min="14859" max="14859" width="31.453125" style="216" customWidth="1"/>
    <col min="14860" max="14866" width="11.54296875" style="216" customWidth="1"/>
    <col min="14867" max="15113" width="15.1796875" style="216"/>
    <col min="15114" max="15114" width="2.54296875" style="216" customWidth="1"/>
    <col min="15115" max="15115" width="31.453125" style="216" customWidth="1"/>
    <col min="15116" max="15122" width="11.54296875" style="216" customWidth="1"/>
    <col min="15123" max="15369" width="15.1796875" style="216"/>
    <col min="15370" max="15370" width="2.54296875" style="216" customWidth="1"/>
    <col min="15371" max="15371" width="31.453125" style="216" customWidth="1"/>
    <col min="15372" max="15378" width="11.54296875" style="216" customWidth="1"/>
    <col min="15379" max="15625" width="15.1796875" style="216"/>
    <col min="15626" max="15626" width="2.54296875" style="216" customWidth="1"/>
    <col min="15627" max="15627" width="31.453125" style="216" customWidth="1"/>
    <col min="15628" max="15634" width="11.54296875" style="216" customWidth="1"/>
    <col min="15635" max="15881" width="15.1796875" style="216"/>
    <col min="15882" max="15882" width="2.54296875" style="216" customWidth="1"/>
    <col min="15883" max="15883" width="31.453125" style="216" customWidth="1"/>
    <col min="15884" max="15890" width="11.54296875" style="216" customWidth="1"/>
    <col min="15891" max="16137" width="15.1796875" style="216"/>
    <col min="16138" max="16138" width="2.54296875" style="216" customWidth="1"/>
    <col min="16139" max="16139" width="31.453125" style="216" customWidth="1"/>
    <col min="16140" max="16146" width="11.54296875" style="216" customWidth="1"/>
    <col min="16147" max="16384" width="15.1796875" style="216"/>
  </cols>
  <sheetData>
    <row r="1" spans="2:20" s="249" customFormat="1" ht="14.65" customHeight="1"/>
    <row r="2" spans="2:20" s="249" customFormat="1" ht="14.65" customHeight="1"/>
    <row r="3" spans="2:20" s="249" customFormat="1" ht="14.65" customHeight="1"/>
    <row r="4" spans="2:20" s="249" customFormat="1" ht="14.65" customHeight="1"/>
    <row r="5" spans="2:20" s="249" customFormat="1" ht="14.65" customHeight="1"/>
    <row r="6" spans="2:20" s="249" customFormat="1" ht="14.65" customHeight="1"/>
    <row r="7" spans="2:20" s="209" customFormat="1" ht="14.65" customHeight="1">
      <c r="B7" s="210" t="s">
        <v>270</v>
      </c>
      <c r="C7" s="211">
        <v>2025</v>
      </c>
      <c r="D7" s="289">
        <v>2024</v>
      </c>
      <c r="E7" s="212"/>
      <c r="F7" s="212"/>
      <c r="G7" s="213"/>
      <c r="H7" s="212">
        <v>2023</v>
      </c>
      <c r="I7" s="212"/>
      <c r="J7" s="212"/>
      <c r="K7" s="213"/>
      <c r="L7" s="212">
        <v>2022</v>
      </c>
      <c r="M7" s="212"/>
      <c r="N7" s="212"/>
      <c r="O7" s="213"/>
      <c r="P7" s="212">
        <v>2021</v>
      </c>
      <c r="Q7" s="212"/>
      <c r="R7" s="212"/>
      <c r="S7" s="213"/>
    </row>
    <row r="8" spans="2:20" s="1" customFormat="1" ht="14.65" customHeight="1">
      <c r="B8" s="214"/>
      <c r="C8" s="215" t="s">
        <v>81</v>
      </c>
      <c r="D8" s="215" t="s">
        <v>82</v>
      </c>
      <c r="E8" s="215" t="s">
        <v>83</v>
      </c>
      <c r="F8" s="215" t="s">
        <v>84</v>
      </c>
      <c r="G8" s="215" t="s">
        <v>81</v>
      </c>
      <c r="H8" s="215" t="s">
        <v>82</v>
      </c>
      <c r="I8" s="215" t="s">
        <v>83</v>
      </c>
      <c r="J8" s="215" t="s">
        <v>84</v>
      </c>
      <c r="K8" s="215" t="s">
        <v>81</v>
      </c>
      <c r="L8" s="215" t="s">
        <v>82</v>
      </c>
      <c r="M8" s="215" t="s">
        <v>83</v>
      </c>
      <c r="N8" s="215" t="s">
        <v>84</v>
      </c>
      <c r="O8" s="215" t="s">
        <v>81</v>
      </c>
      <c r="P8" s="215" t="s">
        <v>82</v>
      </c>
      <c r="Q8" s="215" t="s">
        <v>83</v>
      </c>
      <c r="R8" s="215" t="s">
        <v>84</v>
      </c>
      <c r="S8" s="215" t="s">
        <v>81</v>
      </c>
    </row>
    <row r="10" spans="2:20">
      <c r="B10" s="221" t="s">
        <v>271</v>
      </c>
      <c r="C10" s="266">
        <v>100.4</v>
      </c>
      <c r="D10" s="266">
        <v>116.7</v>
      </c>
      <c r="E10" s="266">
        <v>113.6</v>
      </c>
      <c r="F10" s="266">
        <v>120.8</v>
      </c>
      <c r="G10" s="266">
        <v>125</v>
      </c>
      <c r="H10" s="267">
        <v>157</v>
      </c>
      <c r="I10" s="267">
        <v>143</v>
      </c>
      <c r="J10" s="267">
        <v>135</v>
      </c>
      <c r="K10" s="266">
        <v>111</v>
      </c>
      <c r="L10" s="268">
        <v>245</v>
      </c>
      <c r="M10" s="269">
        <v>270</v>
      </c>
      <c r="N10" s="269">
        <v>247</v>
      </c>
      <c r="O10" s="269">
        <v>213.3</v>
      </c>
      <c r="P10" s="269">
        <v>180</v>
      </c>
      <c r="Q10" s="269">
        <v>121.1</v>
      </c>
      <c r="R10" s="269">
        <v>80.099999999999994</v>
      </c>
      <c r="S10" s="269">
        <v>74.8</v>
      </c>
    </row>
    <row r="11" spans="2:20">
      <c r="B11" s="221" t="s">
        <v>272</v>
      </c>
      <c r="C11" s="269">
        <v>407.83355465340861</v>
      </c>
      <c r="D11" s="269">
        <v>536.03224266136988</v>
      </c>
      <c r="E11" s="269">
        <v>437.86068655999901</v>
      </c>
      <c r="F11" s="269">
        <v>473.1853813963819</v>
      </c>
      <c r="G11" s="269">
        <v>639.835632961187</v>
      </c>
      <c r="H11" s="268">
        <v>949.06179393222794</v>
      </c>
      <c r="I11" s="269">
        <v>720.82100000000003</v>
      </c>
      <c r="J11" s="269">
        <v>668.827</v>
      </c>
      <c r="K11" s="269">
        <v>703.74099999999999</v>
      </c>
      <c r="L11" s="269">
        <v>1060.848</v>
      </c>
      <c r="M11" s="269">
        <v>730.73099999999999</v>
      </c>
      <c r="N11" s="269">
        <v>669.79</v>
      </c>
      <c r="O11" s="269">
        <v>775.35</v>
      </c>
      <c r="P11" s="269">
        <v>1327.9</v>
      </c>
      <c r="Q11" s="269">
        <v>818.7</v>
      </c>
      <c r="R11" s="269">
        <v>902.72</v>
      </c>
      <c r="S11" s="269">
        <v>1014.66</v>
      </c>
      <c r="T11" s="270"/>
    </row>
    <row r="12" spans="2:20">
      <c r="B12" s="221" t="s">
        <v>273</v>
      </c>
      <c r="C12" s="226">
        <v>7.4545710981633179E-2</v>
      </c>
      <c r="D12" s="226">
        <v>8.1314416654476349E-2</v>
      </c>
      <c r="E12" s="226">
        <v>6.9228700019055817E-2</v>
      </c>
      <c r="F12" s="226">
        <v>6.4926568672383139E-2</v>
      </c>
      <c r="G12" s="226">
        <v>6.33274989273033E-2</v>
      </c>
      <c r="H12" s="227">
        <v>6.3394734931555355E-2</v>
      </c>
      <c r="I12" s="226">
        <v>6.5113857042913892E-2</v>
      </c>
      <c r="J12" s="226">
        <v>7.0814133265166376E-2</v>
      </c>
      <c r="K12" s="226">
        <v>8.9589392867682055E-2</v>
      </c>
      <c r="L12" s="226">
        <v>8.6723398964584392E-2</v>
      </c>
      <c r="M12" s="226">
        <v>8.2904947507675103E-2</v>
      </c>
      <c r="N12" s="226">
        <v>7.7229999999999993E-2</v>
      </c>
      <c r="O12" s="226">
        <v>7.3499999999999996E-2</v>
      </c>
      <c r="P12" s="226">
        <v>6.7199999999999996E-2</v>
      </c>
      <c r="Q12" s="226">
        <v>6.9400000000000003E-2</v>
      </c>
      <c r="R12" s="226">
        <v>5.9200000000000003E-2</v>
      </c>
      <c r="S12" s="226">
        <v>5.7099999999999998E-2</v>
      </c>
      <c r="T12" s="270"/>
    </row>
    <row r="13" spans="2:20">
      <c r="B13" s="221" t="s">
        <v>274</v>
      </c>
      <c r="C13" s="271">
        <v>30.989656433805099</v>
      </c>
      <c r="D13" s="271">
        <v>44.268433590000001</v>
      </c>
      <c r="E13" s="271">
        <v>31.115036449999998</v>
      </c>
      <c r="F13" s="271">
        <v>30.722303159999996</v>
      </c>
      <c r="G13" s="269">
        <v>41.033615359999999</v>
      </c>
      <c r="H13" s="268">
        <v>60.797455859999999</v>
      </c>
      <c r="I13" s="269">
        <v>48.313711605624505</v>
      </c>
      <c r="J13" s="269">
        <v>48.793665029999985</v>
      </c>
      <c r="K13" s="269">
        <v>64.683367299999986</v>
      </c>
      <c r="L13" s="269">
        <v>98.128880049999992</v>
      </c>
      <c r="M13" s="269">
        <v>65.763436709999993</v>
      </c>
      <c r="N13" s="269">
        <v>55.48</v>
      </c>
      <c r="O13" s="269">
        <v>60.23</v>
      </c>
      <c r="P13" s="269">
        <v>91.12</v>
      </c>
      <c r="Q13" s="269">
        <v>56.83</v>
      </c>
      <c r="R13" s="269">
        <v>53.49</v>
      </c>
      <c r="S13" s="269">
        <v>58.09</v>
      </c>
      <c r="T13" s="270"/>
    </row>
    <row r="14" spans="2:20">
      <c r="B14" s="221"/>
    </row>
    <row r="15" spans="2:20">
      <c r="B15" s="221"/>
    </row>
    <row r="16" spans="2:20">
      <c r="B16" s="221"/>
    </row>
    <row r="17" spans="2:2">
      <c r="B17" s="221"/>
    </row>
    <row r="18" spans="2:2">
      <c r="B18" s="221"/>
    </row>
    <row r="19" spans="2:2">
      <c r="B19" s="221"/>
    </row>
    <row r="20" spans="2:2">
      <c r="B20" s="221"/>
    </row>
    <row r="21" spans="2:2">
      <c r="B21" s="221"/>
    </row>
    <row r="22" spans="2:2">
      <c r="B22" s="221"/>
    </row>
    <row r="23" spans="2:2">
      <c r="B23" s="221"/>
    </row>
    <row r="24" spans="2:2">
      <c r="B24" s="221"/>
    </row>
    <row r="25" spans="2:2">
      <c r="B25" s="221"/>
    </row>
    <row r="26" spans="2:2">
      <c r="B26" s="221"/>
    </row>
    <row r="27" spans="2:2">
      <c r="B27" s="221"/>
    </row>
    <row r="28" spans="2:2">
      <c r="B28" s="221"/>
    </row>
    <row r="29" spans="2:2">
      <c r="B29" s="221"/>
    </row>
    <row r="30" spans="2:2">
      <c r="B30" s="221"/>
    </row>
    <row r="31" spans="2:2">
      <c r="B31" s="221"/>
    </row>
    <row r="32" spans="2:2">
      <c r="B32" s="221"/>
    </row>
    <row r="33" spans="2:2">
      <c r="B33" s="221"/>
    </row>
    <row r="34" spans="2:2">
      <c r="B34" s="221"/>
    </row>
    <row r="35" spans="2:2">
      <c r="B35" s="221"/>
    </row>
    <row r="36" spans="2:2">
      <c r="B36" s="221"/>
    </row>
    <row r="37" spans="2:2">
      <c r="B37" s="221"/>
    </row>
    <row r="38" spans="2:2">
      <c r="B38" s="221"/>
    </row>
    <row r="39" spans="2:2">
      <c r="B39" s="221"/>
    </row>
    <row r="40" spans="2:2">
      <c r="B40" s="221"/>
    </row>
    <row r="41" spans="2:2">
      <c r="B41" s="221"/>
    </row>
    <row r="42" spans="2:2">
      <c r="B42" s="221"/>
    </row>
    <row r="43" spans="2:2">
      <c r="B43" s="221"/>
    </row>
    <row r="44" spans="2:2">
      <c r="B44" s="221"/>
    </row>
    <row r="53" spans="2:2">
      <c r="B53" s="221"/>
    </row>
  </sheetData>
  <mergeCells count="5">
    <mergeCell ref="B7:B8"/>
    <mergeCell ref="H7:K7"/>
    <mergeCell ref="L7:O7"/>
    <mergeCell ref="P7:S7"/>
    <mergeCell ref="D7:G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23945-1BC8-4437-8882-D82B55AEA499}">
  <dimension ref="A2:AI55"/>
  <sheetViews>
    <sheetView showGridLines="0" showRowColHeaders="0" zoomScale="85" zoomScaleNormal="85" zoomScaleSheetLayoutView="100" workbookViewId="0">
      <selection activeCell="C9" sqref="C1:C1048576"/>
    </sheetView>
  </sheetViews>
  <sheetFormatPr defaultRowHeight="13"/>
  <cols>
    <col min="1" max="1" width="2.54296875" style="207" customWidth="1"/>
    <col min="2" max="2" width="50" style="207" bestFit="1" customWidth="1"/>
    <col min="3" max="22" width="11.453125" style="207" customWidth="1"/>
    <col min="23" max="265" width="8.7265625" style="207"/>
    <col min="266" max="266" width="2.54296875" style="207" customWidth="1"/>
    <col min="267" max="267" width="31" style="207" customWidth="1"/>
    <col min="268" max="278" width="11.453125" style="207" customWidth="1"/>
    <col min="279" max="521" width="8.7265625" style="207"/>
    <col min="522" max="522" width="2.54296875" style="207" customWidth="1"/>
    <col min="523" max="523" width="31" style="207" customWidth="1"/>
    <col min="524" max="534" width="11.453125" style="207" customWidth="1"/>
    <col min="535" max="777" width="8.7265625" style="207"/>
    <col min="778" max="778" width="2.54296875" style="207" customWidth="1"/>
    <col min="779" max="779" width="31" style="207" customWidth="1"/>
    <col min="780" max="790" width="11.453125" style="207" customWidth="1"/>
    <col min="791" max="1033" width="8.7265625" style="207"/>
    <col min="1034" max="1034" width="2.54296875" style="207" customWidth="1"/>
    <col min="1035" max="1035" width="31" style="207" customWidth="1"/>
    <col min="1036" max="1046" width="11.453125" style="207" customWidth="1"/>
    <col min="1047" max="1289" width="8.7265625" style="207"/>
    <col min="1290" max="1290" width="2.54296875" style="207" customWidth="1"/>
    <col min="1291" max="1291" width="31" style="207" customWidth="1"/>
    <col min="1292" max="1302" width="11.453125" style="207" customWidth="1"/>
    <col min="1303" max="1545" width="8.7265625" style="207"/>
    <col min="1546" max="1546" width="2.54296875" style="207" customWidth="1"/>
    <col min="1547" max="1547" width="31" style="207" customWidth="1"/>
    <col min="1548" max="1558" width="11.453125" style="207" customWidth="1"/>
    <col min="1559" max="1801" width="8.7265625" style="207"/>
    <col min="1802" max="1802" width="2.54296875" style="207" customWidth="1"/>
    <col min="1803" max="1803" width="31" style="207" customWidth="1"/>
    <col min="1804" max="1814" width="11.453125" style="207" customWidth="1"/>
    <col min="1815" max="2057" width="8.7265625" style="207"/>
    <col min="2058" max="2058" width="2.54296875" style="207" customWidth="1"/>
    <col min="2059" max="2059" width="31" style="207" customWidth="1"/>
    <col min="2060" max="2070" width="11.453125" style="207" customWidth="1"/>
    <col min="2071" max="2313" width="8.7265625" style="207"/>
    <col min="2314" max="2314" width="2.54296875" style="207" customWidth="1"/>
    <col min="2315" max="2315" width="31" style="207" customWidth="1"/>
    <col min="2316" max="2326" width="11.453125" style="207" customWidth="1"/>
    <col min="2327" max="2569" width="8.7265625" style="207"/>
    <col min="2570" max="2570" width="2.54296875" style="207" customWidth="1"/>
    <col min="2571" max="2571" width="31" style="207" customWidth="1"/>
    <col min="2572" max="2582" width="11.453125" style="207" customWidth="1"/>
    <col min="2583" max="2825" width="8.7265625" style="207"/>
    <col min="2826" max="2826" width="2.54296875" style="207" customWidth="1"/>
    <col min="2827" max="2827" width="31" style="207" customWidth="1"/>
    <col min="2828" max="2838" width="11.453125" style="207" customWidth="1"/>
    <col min="2839" max="3081" width="8.7265625" style="207"/>
    <col min="3082" max="3082" width="2.54296875" style="207" customWidth="1"/>
    <col min="3083" max="3083" width="31" style="207" customWidth="1"/>
    <col min="3084" max="3094" width="11.453125" style="207" customWidth="1"/>
    <col min="3095" max="3337" width="8.7265625" style="207"/>
    <col min="3338" max="3338" width="2.54296875" style="207" customWidth="1"/>
    <col min="3339" max="3339" width="31" style="207" customWidth="1"/>
    <col min="3340" max="3350" width="11.453125" style="207" customWidth="1"/>
    <col min="3351" max="3593" width="8.7265625" style="207"/>
    <col min="3594" max="3594" width="2.54296875" style="207" customWidth="1"/>
    <col min="3595" max="3595" width="31" style="207" customWidth="1"/>
    <col min="3596" max="3606" width="11.453125" style="207" customWidth="1"/>
    <col min="3607" max="3849" width="8.7265625" style="207"/>
    <col min="3850" max="3850" width="2.54296875" style="207" customWidth="1"/>
    <col min="3851" max="3851" width="31" style="207" customWidth="1"/>
    <col min="3852" max="3862" width="11.453125" style="207" customWidth="1"/>
    <col min="3863" max="4105" width="8.7265625" style="207"/>
    <col min="4106" max="4106" width="2.54296875" style="207" customWidth="1"/>
    <col min="4107" max="4107" width="31" style="207" customWidth="1"/>
    <col min="4108" max="4118" width="11.453125" style="207" customWidth="1"/>
    <col min="4119" max="4361" width="8.7265625" style="207"/>
    <col min="4362" max="4362" width="2.54296875" style="207" customWidth="1"/>
    <col min="4363" max="4363" width="31" style="207" customWidth="1"/>
    <col min="4364" max="4374" width="11.453125" style="207" customWidth="1"/>
    <col min="4375" max="4617" width="8.7265625" style="207"/>
    <col min="4618" max="4618" width="2.54296875" style="207" customWidth="1"/>
    <col min="4619" max="4619" width="31" style="207" customWidth="1"/>
    <col min="4620" max="4630" width="11.453125" style="207" customWidth="1"/>
    <col min="4631" max="4873" width="8.7265625" style="207"/>
    <col min="4874" max="4874" width="2.54296875" style="207" customWidth="1"/>
    <col min="4875" max="4875" width="31" style="207" customWidth="1"/>
    <col min="4876" max="4886" width="11.453125" style="207" customWidth="1"/>
    <col min="4887" max="5129" width="8.7265625" style="207"/>
    <col min="5130" max="5130" width="2.54296875" style="207" customWidth="1"/>
    <col min="5131" max="5131" width="31" style="207" customWidth="1"/>
    <col min="5132" max="5142" width="11.453125" style="207" customWidth="1"/>
    <col min="5143" max="5385" width="8.7265625" style="207"/>
    <col min="5386" max="5386" width="2.54296875" style="207" customWidth="1"/>
    <col min="5387" max="5387" width="31" style="207" customWidth="1"/>
    <col min="5388" max="5398" width="11.453125" style="207" customWidth="1"/>
    <col min="5399" max="5641" width="8.7265625" style="207"/>
    <col min="5642" max="5642" width="2.54296875" style="207" customWidth="1"/>
    <col min="5643" max="5643" width="31" style="207" customWidth="1"/>
    <col min="5644" max="5654" width="11.453125" style="207" customWidth="1"/>
    <col min="5655" max="5897" width="8.7265625" style="207"/>
    <col min="5898" max="5898" width="2.54296875" style="207" customWidth="1"/>
    <col min="5899" max="5899" width="31" style="207" customWidth="1"/>
    <col min="5900" max="5910" width="11.453125" style="207" customWidth="1"/>
    <col min="5911" max="6153" width="8.7265625" style="207"/>
    <col min="6154" max="6154" width="2.54296875" style="207" customWidth="1"/>
    <col min="6155" max="6155" width="31" style="207" customWidth="1"/>
    <col min="6156" max="6166" width="11.453125" style="207" customWidth="1"/>
    <col min="6167" max="6409" width="8.7265625" style="207"/>
    <col min="6410" max="6410" width="2.54296875" style="207" customWidth="1"/>
    <col min="6411" max="6411" width="31" style="207" customWidth="1"/>
    <col min="6412" max="6422" width="11.453125" style="207" customWidth="1"/>
    <col min="6423" max="6665" width="8.7265625" style="207"/>
    <col min="6666" max="6666" width="2.54296875" style="207" customWidth="1"/>
    <col min="6667" max="6667" width="31" style="207" customWidth="1"/>
    <col min="6668" max="6678" width="11.453125" style="207" customWidth="1"/>
    <col min="6679" max="6921" width="8.7265625" style="207"/>
    <col min="6922" max="6922" width="2.54296875" style="207" customWidth="1"/>
    <col min="6923" max="6923" width="31" style="207" customWidth="1"/>
    <col min="6924" max="6934" width="11.453125" style="207" customWidth="1"/>
    <col min="6935" max="7177" width="8.7265625" style="207"/>
    <col min="7178" max="7178" width="2.54296875" style="207" customWidth="1"/>
    <col min="7179" max="7179" width="31" style="207" customWidth="1"/>
    <col min="7180" max="7190" width="11.453125" style="207" customWidth="1"/>
    <col min="7191" max="7433" width="8.7265625" style="207"/>
    <col min="7434" max="7434" width="2.54296875" style="207" customWidth="1"/>
    <col min="7435" max="7435" width="31" style="207" customWidth="1"/>
    <col min="7436" max="7446" width="11.453125" style="207" customWidth="1"/>
    <col min="7447" max="7689" width="8.7265625" style="207"/>
    <col min="7690" max="7690" width="2.54296875" style="207" customWidth="1"/>
    <col min="7691" max="7691" width="31" style="207" customWidth="1"/>
    <col min="7692" max="7702" width="11.453125" style="207" customWidth="1"/>
    <col min="7703" max="7945" width="8.7265625" style="207"/>
    <col min="7946" max="7946" width="2.54296875" style="207" customWidth="1"/>
    <col min="7947" max="7947" width="31" style="207" customWidth="1"/>
    <col min="7948" max="7958" width="11.453125" style="207" customWidth="1"/>
    <col min="7959" max="8201" width="8.7265625" style="207"/>
    <col min="8202" max="8202" width="2.54296875" style="207" customWidth="1"/>
    <col min="8203" max="8203" width="31" style="207" customWidth="1"/>
    <col min="8204" max="8214" width="11.453125" style="207" customWidth="1"/>
    <col min="8215" max="8457" width="8.7265625" style="207"/>
    <col min="8458" max="8458" width="2.54296875" style="207" customWidth="1"/>
    <col min="8459" max="8459" width="31" style="207" customWidth="1"/>
    <col min="8460" max="8470" width="11.453125" style="207" customWidth="1"/>
    <col min="8471" max="8713" width="8.7265625" style="207"/>
    <col min="8714" max="8714" width="2.54296875" style="207" customWidth="1"/>
    <col min="8715" max="8715" width="31" style="207" customWidth="1"/>
    <col min="8716" max="8726" width="11.453125" style="207" customWidth="1"/>
    <col min="8727" max="8969" width="8.7265625" style="207"/>
    <col min="8970" max="8970" width="2.54296875" style="207" customWidth="1"/>
    <col min="8971" max="8971" width="31" style="207" customWidth="1"/>
    <col min="8972" max="8982" width="11.453125" style="207" customWidth="1"/>
    <col min="8983" max="9225" width="8.7265625" style="207"/>
    <col min="9226" max="9226" width="2.54296875" style="207" customWidth="1"/>
    <col min="9227" max="9227" width="31" style="207" customWidth="1"/>
    <col min="9228" max="9238" width="11.453125" style="207" customWidth="1"/>
    <col min="9239" max="9481" width="8.7265625" style="207"/>
    <col min="9482" max="9482" width="2.54296875" style="207" customWidth="1"/>
    <col min="9483" max="9483" width="31" style="207" customWidth="1"/>
    <col min="9484" max="9494" width="11.453125" style="207" customWidth="1"/>
    <col min="9495" max="9737" width="8.7265625" style="207"/>
    <col min="9738" max="9738" width="2.54296875" style="207" customWidth="1"/>
    <col min="9739" max="9739" width="31" style="207" customWidth="1"/>
    <col min="9740" max="9750" width="11.453125" style="207" customWidth="1"/>
    <col min="9751" max="9993" width="8.7265625" style="207"/>
    <col min="9994" max="9994" width="2.54296875" style="207" customWidth="1"/>
    <col min="9995" max="9995" width="31" style="207" customWidth="1"/>
    <col min="9996" max="10006" width="11.453125" style="207" customWidth="1"/>
    <col min="10007" max="10249" width="8.7265625" style="207"/>
    <col min="10250" max="10250" width="2.54296875" style="207" customWidth="1"/>
    <col min="10251" max="10251" width="31" style="207" customWidth="1"/>
    <col min="10252" max="10262" width="11.453125" style="207" customWidth="1"/>
    <col min="10263" max="10505" width="8.7265625" style="207"/>
    <col min="10506" max="10506" width="2.54296875" style="207" customWidth="1"/>
    <col min="10507" max="10507" width="31" style="207" customWidth="1"/>
    <col min="10508" max="10518" width="11.453125" style="207" customWidth="1"/>
    <col min="10519" max="10761" width="8.7265625" style="207"/>
    <col min="10762" max="10762" width="2.54296875" style="207" customWidth="1"/>
    <col min="10763" max="10763" width="31" style="207" customWidth="1"/>
    <col min="10764" max="10774" width="11.453125" style="207" customWidth="1"/>
    <col min="10775" max="11017" width="8.7265625" style="207"/>
    <col min="11018" max="11018" width="2.54296875" style="207" customWidth="1"/>
    <col min="11019" max="11019" width="31" style="207" customWidth="1"/>
    <col min="11020" max="11030" width="11.453125" style="207" customWidth="1"/>
    <col min="11031" max="11273" width="8.7265625" style="207"/>
    <col min="11274" max="11274" width="2.54296875" style="207" customWidth="1"/>
    <col min="11275" max="11275" width="31" style="207" customWidth="1"/>
    <col min="11276" max="11286" width="11.453125" style="207" customWidth="1"/>
    <col min="11287" max="11529" width="8.7265625" style="207"/>
    <col min="11530" max="11530" width="2.54296875" style="207" customWidth="1"/>
    <col min="11531" max="11531" width="31" style="207" customWidth="1"/>
    <col min="11532" max="11542" width="11.453125" style="207" customWidth="1"/>
    <col min="11543" max="11785" width="8.7265625" style="207"/>
    <col min="11786" max="11786" width="2.54296875" style="207" customWidth="1"/>
    <col min="11787" max="11787" width="31" style="207" customWidth="1"/>
    <col min="11788" max="11798" width="11.453125" style="207" customWidth="1"/>
    <col min="11799" max="12041" width="8.7265625" style="207"/>
    <col min="12042" max="12042" width="2.54296875" style="207" customWidth="1"/>
    <col min="12043" max="12043" width="31" style="207" customWidth="1"/>
    <col min="12044" max="12054" width="11.453125" style="207" customWidth="1"/>
    <col min="12055" max="12297" width="8.7265625" style="207"/>
    <col min="12298" max="12298" width="2.54296875" style="207" customWidth="1"/>
    <col min="12299" max="12299" width="31" style="207" customWidth="1"/>
    <col min="12300" max="12310" width="11.453125" style="207" customWidth="1"/>
    <col min="12311" max="12553" width="8.7265625" style="207"/>
    <col min="12554" max="12554" width="2.54296875" style="207" customWidth="1"/>
    <col min="12555" max="12555" width="31" style="207" customWidth="1"/>
    <col min="12556" max="12566" width="11.453125" style="207" customWidth="1"/>
    <col min="12567" max="12809" width="8.7265625" style="207"/>
    <col min="12810" max="12810" width="2.54296875" style="207" customWidth="1"/>
    <col min="12811" max="12811" width="31" style="207" customWidth="1"/>
    <col min="12812" max="12822" width="11.453125" style="207" customWidth="1"/>
    <col min="12823" max="13065" width="8.7265625" style="207"/>
    <col min="13066" max="13066" width="2.54296875" style="207" customWidth="1"/>
    <col min="13067" max="13067" width="31" style="207" customWidth="1"/>
    <col min="13068" max="13078" width="11.453125" style="207" customWidth="1"/>
    <col min="13079" max="13321" width="8.7265625" style="207"/>
    <col min="13322" max="13322" width="2.54296875" style="207" customWidth="1"/>
    <col min="13323" max="13323" width="31" style="207" customWidth="1"/>
    <col min="13324" max="13334" width="11.453125" style="207" customWidth="1"/>
    <col min="13335" max="13577" width="8.7265625" style="207"/>
    <col min="13578" max="13578" width="2.54296875" style="207" customWidth="1"/>
    <col min="13579" max="13579" width="31" style="207" customWidth="1"/>
    <col min="13580" max="13590" width="11.453125" style="207" customWidth="1"/>
    <col min="13591" max="13833" width="8.7265625" style="207"/>
    <col min="13834" max="13834" width="2.54296875" style="207" customWidth="1"/>
    <col min="13835" max="13835" width="31" style="207" customWidth="1"/>
    <col min="13836" max="13846" width="11.453125" style="207" customWidth="1"/>
    <col min="13847" max="14089" width="8.7265625" style="207"/>
    <col min="14090" max="14090" width="2.54296875" style="207" customWidth="1"/>
    <col min="14091" max="14091" width="31" style="207" customWidth="1"/>
    <col min="14092" max="14102" width="11.453125" style="207" customWidth="1"/>
    <col min="14103" max="14345" width="8.7265625" style="207"/>
    <col min="14346" max="14346" width="2.54296875" style="207" customWidth="1"/>
    <col min="14347" max="14347" width="31" style="207" customWidth="1"/>
    <col min="14348" max="14358" width="11.453125" style="207" customWidth="1"/>
    <col min="14359" max="14601" width="8.7265625" style="207"/>
    <col min="14602" max="14602" width="2.54296875" style="207" customWidth="1"/>
    <col min="14603" max="14603" width="31" style="207" customWidth="1"/>
    <col min="14604" max="14614" width="11.453125" style="207" customWidth="1"/>
    <col min="14615" max="14857" width="8.7265625" style="207"/>
    <col min="14858" max="14858" width="2.54296875" style="207" customWidth="1"/>
    <col min="14859" max="14859" width="31" style="207" customWidth="1"/>
    <col min="14860" max="14870" width="11.453125" style="207" customWidth="1"/>
    <col min="14871" max="15113" width="8.7265625" style="207"/>
    <col min="15114" max="15114" width="2.54296875" style="207" customWidth="1"/>
    <col min="15115" max="15115" width="31" style="207" customWidth="1"/>
    <col min="15116" max="15126" width="11.453125" style="207" customWidth="1"/>
    <col min="15127" max="15369" width="8.7265625" style="207"/>
    <col min="15370" max="15370" width="2.54296875" style="207" customWidth="1"/>
    <col min="15371" max="15371" width="31" style="207" customWidth="1"/>
    <col min="15372" max="15382" width="11.453125" style="207" customWidth="1"/>
    <col min="15383" max="15625" width="8.7265625" style="207"/>
    <col min="15626" max="15626" width="2.54296875" style="207" customWidth="1"/>
    <col min="15627" max="15627" width="31" style="207" customWidth="1"/>
    <col min="15628" max="15638" width="11.453125" style="207" customWidth="1"/>
    <col min="15639" max="15881" width="8.7265625" style="207"/>
    <col min="15882" max="15882" width="2.54296875" style="207" customWidth="1"/>
    <col min="15883" max="15883" width="31" style="207" customWidth="1"/>
    <col min="15884" max="15894" width="11.453125" style="207" customWidth="1"/>
    <col min="15895" max="16137" width="8.7265625" style="207"/>
    <col min="16138" max="16138" width="2.54296875" style="207" customWidth="1"/>
    <col min="16139" max="16139" width="31" style="207" customWidth="1"/>
    <col min="16140" max="16150" width="11.453125" style="207" customWidth="1"/>
    <col min="16151" max="16384" width="8.7265625" style="207"/>
  </cols>
  <sheetData>
    <row r="2" spans="1:23" ht="15">
      <c r="Q2" s="208"/>
      <c r="R2" s="208"/>
      <c r="S2" s="208"/>
      <c r="T2" s="208"/>
    </row>
    <row r="6" spans="1:23" s="209" customFormat="1" ht="14.65" customHeight="1">
      <c r="B6" s="210" t="s">
        <v>222</v>
      </c>
      <c r="C6" s="294">
        <v>2025</v>
      </c>
      <c r="D6" s="289">
        <v>2024</v>
      </c>
      <c r="E6" s="212"/>
      <c r="F6" s="212"/>
      <c r="G6" s="213"/>
      <c r="H6" s="212">
        <v>2023</v>
      </c>
      <c r="I6" s="212"/>
      <c r="J6" s="212"/>
      <c r="K6" s="213"/>
      <c r="L6" s="212">
        <v>2022</v>
      </c>
      <c r="M6" s="212"/>
      <c r="N6" s="212"/>
      <c r="O6" s="213"/>
      <c r="P6" s="212">
        <v>2021</v>
      </c>
      <c r="Q6" s="212"/>
      <c r="R6" s="212"/>
      <c r="S6" s="213"/>
      <c r="T6" s="212">
        <v>2020</v>
      </c>
      <c r="U6" s="212"/>
      <c r="V6" s="212"/>
      <c r="W6" s="213"/>
    </row>
    <row r="7" spans="1:23" s="1" customFormat="1" ht="14.65" customHeight="1">
      <c r="B7" s="214"/>
      <c r="C7" s="215" t="s">
        <v>81</v>
      </c>
      <c r="D7" s="215" t="s">
        <v>82</v>
      </c>
      <c r="E7" s="215" t="s">
        <v>83</v>
      </c>
      <c r="F7" s="215" t="s">
        <v>84</v>
      </c>
      <c r="G7" s="215" t="s">
        <v>81</v>
      </c>
      <c r="H7" s="215" t="s">
        <v>82</v>
      </c>
      <c r="I7" s="215" t="s">
        <v>83</v>
      </c>
      <c r="J7" s="215" t="s">
        <v>84</v>
      </c>
      <c r="K7" s="215" t="s">
        <v>81</v>
      </c>
      <c r="L7" s="215" t="s">
        <v>82</v>
      </c>
      <c r="M7" s="215" t="s">
        <v>83</v>
      </c>
      <c r="N7" s="215" t="s">
        <v>84</v>
      </c>
      <c r="O7" s="215" t="s">
        <v>81</v>
      </c>
      <c r="P7" s="215" t="s">
        <v>82</v>
      </c>
      <c r="Q7" s="215" t="s">
        <v>83</v>
      </c>
      <c r="R7" s="215" t="s">
        <v>84</v>
      </c>
      <c r="S7" s="215" t="s">
        <v>81</v>
      </c>
      <c r="T7" s="215" t="s">
        <v>82</v>
      </c>
      <c r="U7" s="215" t="s">
        <v>83</v>
      </c>
      <c r="V7" s="215" t="s">
        <v>84</v>
      </c>
      <c r="W7" s="215" t="s">
        <v>81</v>
      </c>
    </row>
    <row r="9" spans="1:23" s="216" customFormat="1" ht="15">
      <c r="B9" s="217" t="s">
        <v>223</v>
      </c>
      <c r="C9" s="218">
        <v>55.023091342349993</v>
      </c>
      <c r="D9" s="218">
        <v>52.658465449319998</v>
      </c>
      <c r="E9" s="218">
        <v>51.076575138659997</v>
      </c>
      <c r="F9" s="218">
        <v>49.18877477933998</v>
      </c>
      <c r="G9" s="218">
        <v>46.130519999999997</v>
      </c>
      <c r="H9" s="219">
        <v>41.830976833359998</v>
      </c>
      <c r="I9" s="219">
        <v>39.15</v>
      </c>
      <c r="J9" s="218">
        <v>38.130000000000003</v>
      </c>
      <c r="K9" s="218">
        <v>39.31</v>
      </c>
      <c r="L9" s="218">
        <v>39.03</v>
      </c>
      <c r="M9" s="218">
        <v>36.159999999999997</v>
      </c>
      <c r="N9" s="218">
        <v>36.04</v>
      </c>
      <c r="O9" s="218">
        <v>36.24</v>
      </c>
      <c r="P9" s="218">
        <v>34.9</v>
      </c>
      <c r="Q9" s="218">
        <v>33.26</v>
      </c>
      <c r="R9" s="218">
        <v>32.35</v>
      </c>
      <c r="S9" s="218">
        <v>30.16</v>
      </c>
      <c r="T9" s="218">
        <v>28.91</v>
      </c>
      <c r="U9" s="218">
        <v>25.3</v>
      </c>
      <c r="V9" s="218">
        <v>24.73</v>
      </c>
      <c r="W9" s="218">
        <v>25.02</v>
      </c>
    </row>
    <row r="10" spans="1:23" s="216" customFormat="1" ht="15">
      <c r="A10" s="220"/>
      <c r="B10" s="221" t="s">
        <v>294</v>
      </c>
      <c r="C10" s="222">
        <v>19.071616126329999</v>
      </c>
      <c r="D10" s="222">
        <v>19.174055412629997</v>
      </c>
      <c r="E10" s="222">
        <v>19.974800999999996</v>
      </c>
      <c r="F10" s="222">
        <v>19.806298000000002</v>
      </c>
      <c r="G10" s="222">
        <v>18.901268999999999</v>
      </c>
      <c r="H10" s="223">
        <v>17.213555780639993</v>
      </c>
      <c r="I10" s="223">
        <v>16.23854477403</v>
      </c>
      <c r="J10" s="222">
        <v>15.878175747189999</v>
      </c>
      <c r="K10" s="222">
        <v>17.653308733740001</v>
      </c>
      <c r="L10" s="224">
        <v>17.92290611041</v>
      </c>
      <c r="M10" s="224">
        <v>15.597803449880001</v>
      </c>
      <c r="N10" s="224">
        <v>15.86</v>
      </c>
      <c r="O10" s="224">
        <v>16.25</v>
      </c>
      <c r="P10" s="224">
        <v>15.52</v>
      </c>
      <c r="Q10" s="224">
        <v>15.12</v>
      </c>
      <c r="R10" s="224">
        <v>15.41</v>
      </c>
      <c r="S10" s="224">
        <v>14.77</v>
      </c>
      <c r="T10" s="224">
        <v>15.13</v>
      </c>
      <c r="U10" s="224">
        <v>13.27</v>
      </c>
      <c r="V10" s="224">
        <v>12.93</v>
      </c>
      <c r="W10" s="224">
        <v>13.28</v>
      </c>
    </row>
    <row r="11" spans="1:23" s="216" customFormat="1" ht="15">
      <c r="A11" s="220"/>
      <c r="B11" s="221" t="s">
        <v>146</v>
      </c>
      <c r="C11" s="222">
        <v>32.050078999999997</v>
      </c>
      <c r="D11" s="222">
        <v>30.021622000000001</v>
      </c>
      <c r="E11" s="222">
        <v>28.079748000000002</v>
      </c>
      <c r="F11" s="222">
        <v>26.454127</v>
      </c>
      <c r="G11" s="222">
        <v>24.575713</v>
      </c>
      <c r="H11" s="223">
        <v>22.044488544830003</v>
      </c>
      <c r="I11" s="223">
        <v>20.069580194989999</v>
      </c>
      <c r="J11" s="222">
        <v>18.865501000000002</v>
      </c>
      <c r="K11" s="222">
        <v>17.829961999999998</v>
      </c>
      <c r="L11" s="224">
        <v>16.741185000000002</v>
      </c>
      <c r="M11" s="224">
        <v>15.925303</v>
      </c>
      <c r="N11" s="224">
        <v>15.35</v>
      </c>
      <c r="O11" s="224">
        <v>15.24</v>
      </c>
      <c r="P11" s="224">
        <v>14.89</v>
      </c>
      <c r="Q11" s="224">
        <v>14.23</v>
      </c>
      <c r="R11" s="224">
        <v>13.55</v>
      </c>
      <c r="S11" s="224">
        <v>12.56</v>
      </c>
      <c r="T11" s="224">
        <v>11.3</v>
      </c>
      <c r="U11" s="224">
        <v>9.92</v>
      </c>
      <c r="V11" s="224">
        <v>9.4600000000000009</v>
      </c>
      <c r="W11" s="224">
        <v>9.43</v>
      </c>
    </row>
    <row r="12" spans="1:23" s="216" customFormat="1" ht="15">
      <c r="A12" s="220"/>
      <c r="B12" s="221" t="s">
        <v>147</v>
      </c>
      <c r="C12" s="222">
        <v>2.8863562160200003</v>
      </c>
      <c r="D12" s="222">
        <v>2.5655610366900001</v>
      </c>
      <c r="E12" s="222">
        <v>2.1977132171599996</v>
      </c>
      <c r="F12" s="222">
        <v>2.1522610000000002</v>
      </c>
      <c r="G12" s="222">
        <v>2.0054880000000002</v>
      </c>
      <c r="H12" s="223">
        <v>2.0547165078899998</v>
      </c>
      <c r="I12" s="223">
        <v>2.2334490309799988</v>
      </c>
      <c r="J12" s="222">
        <v>2.7336601422500002</v>
      </c>
      <c r="K12" s="222">
        <v>3.1533257728899997</v>
      </c>
      <c r="L12" s="224">
        <v>3.6108943603700001</v>
      </c>
      <c r="M12" s="224">
        <v>3.76640892024</v>
      </c>
      <c r="N12" s="224">
        <v>3.94</v>
      </c>
      <c r="O12" s="224">
        <v>3.84</v>
      </c>
      <c r="P12" s="224">
        <v>3.65</v>
      </c>
      <c r="Q12" s="224">
        <v>3.12</v>
      </c>
      <c r="R12" s="224">
        <v>2.62</v>
      </c>
      <c r="S12" s="224">
        <v>2.08</v>
      </c>
      <c r="T12" s="224">
        <v>1.77</v>
      </c>
      <c r="U12" s="224">
        <v>1.42</v>
      </c>
      <c r="V12" s="224">
        <v>1.21</v>
      </c>
      <c r="W12" s="224">
        <v>1.1399999999999999</v>
      </c>
    </row>
    <row r="13" spans="1:23" s="216" customFormat="1" ht="15">
      <c r="A13" s="220"/>
      <c r="B13" s="221" t="s">
        <v>224</v>
      </c>
      <c r="C13" s="222">
        <v>0.79780600000000002</v>
      </c>
      <c r="D13" s="222">
        <v>0.65773899999999996</v>
      </c>
      <c r="E13" s="222">
        <v>0.57467392149999996</v>
      </c>
      <c r="F13" s="222">
        <v>0.508378</v>
      </c>
      <c r="G13" s="222">
        <v>0.36741299999999999</v>
      </c>
      <c r="H13" s="223">
        <v>0.217613</v>
      </c>
      <c r="I13" s="223">
        <v>0.30104099999999995</v>
      </c>
      <c r="J13" s="222">
        <v>0.33366099999999999</v>
      </c>
      <c r="K13" s="222">
        <v>0.34234999999999999</v>
      </c>
      <c r="L13" s="224">
        <v>0.42877999999999999</v>
      </c>
      <c r="M13" s="224">
        <v>0.51216700000000004</v>
      </c>
      <c r="N13" s="224">
        <v>0.51</v>
      </c>
      <c r="O13" s="224">
        <v>0.56000000000000005</v>
      </c>
      <c r="P13" s="224">
        <v>0.47</v>
      </c>
      <c r="Q13" s="224">
        <v>0.36</v>
      </c>
      <c r="R13" s="224">
        <v>0.22</v>
      </c>
      <c r="S13" s="224">
        <v>0.16</v>
      </c>
      <c r="T13" s="224">
        <v>7.0000000000000007E-2</v>
      </c>
      <c r="U13" s="224">
        <v>0.02</v>
      </c>
      <c r="V13" s="224">
        <v>0</v>
      </c>
      <c r="W13" s="224">
        <v>0</v>
      </c>
    </row>
    <row r="14" spans="1:23" s="216" customFormat="1" ht="15">
      <c r="A14" s="220"/>
      <c r="B14" s="221" t="s">
        <v>136</v>
      </c>
      <c r="C14" s="222">
        <v>0.21723399999999998</v>
      </c>
      <c r="D14" s="222">
        <v>0.23948800000000001</v>
      </c>
      <c r="E14" s="222">
        <v>0.249639</v>
      </c>
      <c r="F14" s="222">
        <v>0.26771099999999998</v>
      </c>
      <c r="G14" s="222">
        <v>0.28063700000000003</v>
      </c>
      <c r="H14" s="223">
        <v>0.30060299999999995</v>
      </c>
      <c r="I14" s="223">
        <v>0.30884600000000001</v>
      </c>
      <c r="J14" s="222">
        <v>0.320969</v>
      </c>
      <c r="K14" s="222">
        <v>0.33177904205999997</v>
      </c>
      <c r="L14" s="224">
        <v>0.33071799999999996</v>
      </c>
      <c r="M14" s="224">
        <v>0.35952299999999998</v>
      </c>
      <c r="N14" s="224">
        <v>0.38</v>
      </c>
      <c r="O14" s="224">
        <v>0.36</v>
      </c>
      <c r="P14" s="224">
        <v>0.37</v>
      </c>
      <c r="Q14" s="224">
        <v>0.43</v>
      </c>
      <c r="R14" s="224">
        <v>0.55000000000000004</v>
      </c>
      <c r="S14" s="224">
        <v>0.59</v>
      </c>
      <c r="T14" s="224">
        <v>0.64</v>
      </c>
      <c r="U14" s="224">
        <v>0.66</v>
      </c>
      <c r="V14" s="224">
        <v>1.1299999999999999</v>
      </c>
      <c r="W14" s="224">
        <v>1.18</v>
      </c>
    </row>
    <row r="15" spans="1:23">
      <c r="C15" s="225"/>
      <c r="D15" s="225"/>
      <c r="E15" s="225"/>
      <c r="F15" s="225"/>
      <c r="G15" s="225"/>
      <c r="H15" s="225"/>
      <c r="I15" s="225"/>
      <c r="J15" s="225"/>
      <c r="K15" s="225"/>
      <c r="M15" s="225"/>
      <c r="N15" s="225"/>
      <c r="O15" s="225"/>
      <c r="P15" s="225"/>
      <c r="Q15" s="225"/>
      <c r="R15" s="225"/>
      <c r="S15" s="225"/>
      <c r="T15" s="225"/>
      <c r="U15" s="225"/>
      <c r="V15" s="225"/>
      <c r="W15" s="225"/>
    </row>
    <row r="16" spans="1:23" ht="15">
      <c r="B16" s="217" t="s">
        <v>225</v>
      </c>
      <c r="L16" s="217"/>
    </row>
    <row r="17" spans="1:35" s="216" customFormat="1" ht="15">
      <c r="B17" s="221" t="s">
        <v>226</v>
      </c>
      <c r="C17" s="226">
        <v>8.0724237440200367E-2</v>
      </c>
      <c r="D17" s="226">
        <v>6.9948808864744472E-2</v>
      </c>
      <c r="E17" s="226">
        <v>7.0742254295387844E-2</v>
      </c>
      <c r="F17" s="226">
        <v>6.9425044312047351E-2</v>
      </c>
      <c r="G17" s="226">
        <v>6.9414415158343734E-2</v>
      </c>
      <c r="H17" s="227">
        <v>7.3247275173983606E-2</v>
      </c>
      <c r="I17" s="227">
        <v>7.8896512723313147E-2</v>
      </c>
      <c r="J17" s="226">
        <v>8.0349444106268195E-2</v>
      </c>
      <c r="K17" s="226">
        <v>7.1720607408927564E-2</v>
      </c>
      <c r="L17" s="228">
        <v>7.0809977869313034E-2</v>
      </c>
      <c r="M17" s="229">
        <v>6.8378363248561599E-2</v>
      </c>
      <c r="N17" s="229">
        <v>6.7000000000000004E-2</v>
      </c>
      <c r="O17" s="229">
        <v>6.8199999999999997E-2</v>
      </c>
      <c r="P17" s="229">
        <v>6.3E-2</v>
      </c>
      <c r="Q17" s="229">
        <v>5.8000000000000003E-2</v>
      </c>
      <c r="R17" s="229">
        <v>5.3999999999999999E-2</v>
      </c>
      <c r="S17" s="229">
        <v>5.0299999999999997E-2</v>
      </c>
      <c r="T17" s="229">
        <v>5.4600000000000003E-2</v>
      </c>
      <c r="U17" s="229">
        <v>6.7400000000000002E-2</v>
      </c>
      <c r="V17" s="229">
        <v>6.9599999999999995E-2</v>
      </c>
      <c r="W17" s="229">
        <v>5.7299999999999997E-2</v>
      </c>
      <c r="Y17" s="229"/>
      <c r="Z17" s="229"/>
      <c r="AA17" s="229"/>
      <c r="AB17" s="229"/>
      <c r="AC17" s="229"/>
      <c r="AD17" s="229"/>
      <c r="AE17" s="229"/>
      <c r="AF17" s="229"/>
      <c r="AG17" s="229"/>
      <c r="AH17" s="230"/>
      <c r="AI17" s="230"/>
    </row>
    <row r="18" spans="1:35" s="216" customFormat="1" ht="15">
      <c r="B18" s="221" t="s">
        <v>227</v>
      </c>
      <c r="C18" s="226">
        <v>9.8545913375799862E-2</v>
      </c>
      <c r="D18" s="226">
        <v>8.5830673637912719E-2</v>
      </c>
      <c r="E18" s="226">
        <v>8.3800737489027347E-2</v>
      </c>
      <c r="F18" s="226">
        <v>8.9127253356384717E-2</v>
      </c>
      <c r="G18" s="226">
        <v>9.6339245233765622E-2</v>
      </c>
      <c r="H18" s="227">
        <v>8.9850962234750031E-2</v>
      </c>
      <c r="I18" s="227">
        <v>9.1381165924210139E-2</v>
      </c>
      <c r="J18" s="226">
        <v>9.2672353616540762E-2</v>
      </c>
      <c r="K18" s="226">
        <v>8.8597904970757216E-2</v>
      </c>
      <c r="L18" s="228">
        <v>8.2937826284770574E-2</v>
      </c>
      <c r="M18" s="229">
        <v>8.3907837093186902E-2</v>
      </c>
      <c r="N18" s="229">
        <v>8.3500000000000005E-2</v>
      </c>
      <c r="O18" s="229">
        <v>8.5900000000000004E-2</v>
      </c>
      <c r="P18" s="229">
        <v>7.7700000000000005E-2</v>
      </c>
      <c r="Q18" s="229">
        <v>7.5200000000000003E-2</v>
      </c>
      <c r="R18" s="229">
        <v>7.4999999999999997E-2</v>
      </c>
      <c r="S18" s="229">
        <v>7.8200000000000006E-2</v>
      </c>
      <c r="T18" s="229">
        <v>6.25E-2</v>
      </c>
      <c r="U18" s="229">
        <v>7.2700000000000001E-2</v>
      </c>
      <c r="V18" s="229">
        <v>8.9399999999999993E-2</v>
      </c>
      <c r="W18" s="229">
        <v>8.9899999999999994E-2</v>
      </c>
      <c r="Y18" s="229"/>
      <c r="Z18" s="229"/>
      <c r="AA18" s="229"/>
      <c r="AB18" s="229"/>
      <c r="AC18" s="229"/>
      <c r="AD18" s="229"/>
      <c r="AE18" s="229"/>
      <c r="AF18" s="229"/>
      <c r="AG18" s="229"/>
      <c r="AH18" s="230"/>
      <c r="AI18" s="230"/>
    </row>
    <row r="19" spans="1:35" s="216" customFormat="1" ht="15">
      <c r="B19" s="221"/>
      <c r="C19" s="231"/>
      <c r="D19" s="231"/>
      <c r="E19" s="231"/>
      <c r="F19" s="231"/>
      <c r="G19" s="231"/>
      <c r="H19" s="231"/>
      <c r="I19" s="231"/>
      <c r="J19" s="231"/>
      <c r="K19" s="231"/>
      <c r="L19" s="221"/>
    </row>
    <row r="20" spans="1:35" s="216" customFormat="1" ht="15">
      <c r="B20" s="217" t="s">
        <v>228</v>
      </c>
      <c r="C20" s="232"/>
      <c r="D20" s="232"/>
      <c r="E20" s="232"/>
      <c r="F20" s="232"/>
      <c r="G20" s="233"/>
      <c r="H20" s="231"/>
      <c r="I20" s="231"/>
      <c r="J20" s="231"/>
      <c r="K20" s="231"/>
      <c r="L20" s="217"/>
    </row>
    <row r="21" spans="1:35" s="216" customFormat="1" ht="15">
      <c r="B21" s="221" t="s">
        <v>229</v>
      </c>
      <c r="C21" s="226">
        <v>8.0364343277879169E-2</v>
      </c>
      <c r="D21" s="226">
        <v>5.1269827651817236E-2</v>
      </c>
      <c r="E21" s="226">
        <v>5.1133350967727552E-2</v>
      </c>
      <c r="F21" s="226">
        <v>5.3335966692342224E-2</v>
      </c>
      <c r="G21" s="226">
        <v>5.1128653078572617E-2</v>
      </c>
      <c r="H21" s="227">
        <v>4.6855756540236146E-2</v>
      </c>
      <c r="I21" s="227">
        <v>4.6610772247231154E-2</v>
      </c>
      <c r="J21" s="226">
        <v>4.452972655664128E-2</v>
      </c>
      <c r="K21" s="226">
        <v>4.923117153650329E-2</v>
      </c>
      <c r="L21" s="228">
        <v>5.9379648066083465E-2</v>
      </c>
      <c r="M21" s="229">
        <v>5.4035681974791E-2</v>
      </c>
      <c r="N21" s="229">
        <v>5.16E-2</v>
      </c>
      <c r="O21" s="229">
        <v>5.6899999999999999E-2</v>
      </c>
      <c r="P21" s="229">
        <v>4.7899999999999998E-2</v>
      </c>
      <c r="Q21" s="229">
        <v>4.6100000000000002E-2</v>
      </c>
      <c r="R21" s="229">
        <v>3.6499999999999998E-2</v>
      </c>
      <c r="S21" s="229">
        <v>3.15E-2</v>
      </c>
      <c r="T21" s="229">
        <v>3.6400000000000002E-2</v>
      </c>
      <c r="U21" s="229">
        <v>4.8000000000000001E-2</v>
      </c>
      <c r="V21" s="229">
        <v>5.8799999999999998E-2</v>
      </c>
      <c r="W21" s="229">
        <v>3.8100000000000002E-2</v>
      </c>
      <c r="Y21" s="229"/>
      <c r="Z21" s="229"/>
      <c r="AA21" s="229"/>
      <c r="AB21" s="229"/>
      <c r="AC21" s="229"/>
      <c r="AD21" s="229"/>
      <c r="AE21" s="229"/>
      <c r="AF21" s="229"/>
      <c r="AG21" s="229"/>
    </row>
    <row r="22" spans="1:35" s="216" customFormat="1" ht="15">
      <c r="A22" s="220"/>
      <c r="B22" s="221" t="s">
        <v>230</v>
      </c>
      <c r="C22" s="234">
        <v>1081.7188153300001</v>
      </c>
      <c r="D22" s="234">
        <v>664.80970654999999</v>
      </c>
      <c r="E22" s="234">
        <v>640.86291124000002</v>
      </c>
      <c r="F22" s="234">
        <v>635.48960281999996</v>
      </c>
      <c r="G22" s="234">
        <v>562.16552308999997</v>
      </c>
      <c r="H22" s="235">
        <v>474.31167343000004</v>
      </c>
      <c r="I22" s="235">
        <v>450.28003197999999</v>
      </c>
      <c r="J22" s="234">
        <v>431.06273976</v>
      </c>
      <c r="K22" s="234">
        <v>482.13486324000002</v>
      </c>
      <c r="L22" s="236">
        <v>558.14460495000003</v>
      </c>
      <c r="M22" s="237">
        <v>487.67899999999997</v>
      </c>
      <c r="N22" s="237">
        <v>466.46</v>
      </c>
      <c r="O22" s="237">
        <v>506.12</v>
      </c>
      <c r="P22" s="237">
        <v>408.38</v>
      </c>
      <c r="Q22" s="237">
        <v>378.45</v>
      </c>
      <c r="R22" s="237">
        <v>284.88</v>
      </c>
      <c r="S22" s="237">
        <v>232.61</v>
      </c>
      <c r="T22" s="237">
        <v>246.78</v>
      </c>
      <c r="U22" s="237">
        <v>299.87</v>
      </c>
      <c r="V22" s="237">
        <v>365.79</v>
      </c>
      <c r="W22" s="237">
        <v>232.6</v>
      </c>
    </row>
    <row r="23" spans="1:35" s="216" customFormat="1" ht="15">
      <c r="B23" s="221"/>
      <c r="C23" s="231"/>
      <c r="D23" s="231"/>
      <c r="E23" s="231"/>
      <c r="F23" s="231"/>
      <c r="G23" s="231"/>
      <c r="H23" s="231"/>
      <c r="I23" s="231"/>
      <c r="J23" s="231"/>
      <c r="K23" s="231"/>
      <c r="L23" s="221"/>
    </row>
    <row r="24" spans="1:35" s="216" customFormat="1" ht="15">
      <c r="B24" s="217" t="s">
        <v>231</v>
      </c>
      <c r="C24" s="231"/>
      <c r="D24" s="231"/>
      <c r="E24" s="231"/>
      <c r="F24" s="231"/>
      <c r="G24" s="231"/>
      <c r="H24" s="231"/>
      <c r="I24" s="231"/>
      <c r="J24" s="231"/>
      <c r="K24" s="231"/>
      <c r="L24" s="217"/>
    </row>
    <row r="25" spans="1:35" s="216" customFormat="1" ht="15">
      <c r="B25" s="221" t="s">
        <v>232</v>
      </c>
      <c r="C25" s="226">
        <v>0.17721505490977862</v>
      </c>
      <c r="D25" s="226">
        <v>0.17647696786788392</v>
      </c>
      <c r="E25" s="226">
        <v>0.17080685040053467</v>
      </c>
      <c r="F25" s="226">
        <v>0.18382232603094839</v>
      </c>
      <c r="G25" s="226">
        <v>0.17419143344752608</v>
      </c>
      <c r="H25" s="227">
        <v>0.19063492920728464</v>
      </c>
      <c r="I25" s="227">
        <v>0.18254295255565389</v>
      </c>
      <c r="J25" s="226">
        <v>0.16700474313870228</v>
      </c>
      <c r="K25" s="226">
        <v>0.18022296135436755</v>
      </c>
      <c r="L25" s="228">
        <v>0.16894666943619052</v>
      </c>
      <c r="M25" s="229">
        <v>0.17921545224468899</v>
      </c>
      <c r="N25" s="229">
        <v>0.17799999999999999</v>
      </c>
      <c r="O25" s="229">
        <v>0.1754</v>
      </c>
      <c r="P25" s="229">
        <v>0.18410000000000001</v>
      </c>
      <c r="Q25" s="229">
        <v>0.193</v>
      </c>
      <c r="R25" s="229">
        <v>0.20530000000000001</v>
      </c>
      <c r="S25" s="229">
        <v>0.18559999999999999</v>
      </c>
      <c r="T25" s="229">
        <v>0.21909999999999999</v>
      </c>
      <c r="U25" s="229">
        <v>0.20480000000000001</v>
      </c>
      <c r="V25" s="229">
        <v>0.1908</v>
      </c>
      <c r="W25" s="229">
        <v>0.18260000000000001</v>
      </c>
      <c r="Y25" s="238"/>
      <c r="Z25" s="238"/>
      <c r="AA25" s="238"/>
      <c r="AB25" s="238"/>
      <c r="AC25" s="238"/>
      <c r="AD25" s="238"/>
      <c r="AE25" s="238"/>
      <c r="AF25" s="238"/>
      <c r="AG25" s="238"/>
      <c r="AH25" s="238"/>
      <c r="AI25" s="238"/>
    </row>
    <row r="26" spans="1:35" s="216" customFormat="1" ht="15">
      <c r="B26" s="221" t="s">
        <v>233</v>
      </c>
      <c r="C26" s="226">
        <v>0.17360811205694682</v>
      </c>
      <c r="D26" s="226">
        <v>0.17475830134544235</v>
      </c>
      <c r="E26" s="226">
        <v>0.16309771864681366</v>
      </c>
      <c r="F26" s="226">
        <v>0.16389603357680693</v>
      </c>
      <c r="G26" s="226">
        <v>0.15544233688924525</v>
      </c>
      <c r="H26" s="227">
        <v>0.15137903326017166</v>
      </c>
      <c r="I26" s="227">
        <v>0.13876355992989331</v>
      </c>
      <c r="J26" s="226">
        <v>0.13793335070376522</v>
      </c>
      <c r="K26" s="226">
        <v>0.13727534966322974</v>
      </c>
      <c r="L26" s="228">
        <v>0.15229836867759428</v>
      </c>
      <c r="M26" s="229">
        <v>0.134941813688017</v>
      </c>
      <c r="N26" s="229">
        <v>0.14119999999999999</v>
      </c>
      <c r="O26" s="229">
        <v>0.1502</v>
      </c>
      <c r="P26" s="229">
        <v>0.17879999999999999</v>
      </c>
      <c r="Q26" s="229">
        <v>0.1749</v>
      </c>
      <c r="R26" s="229">
        <v>0.17530000000000001</v>
      </c>
      <c r="S26" s="229">
        <v>0.15859999999999999</v>
      </c>
      <c r="T26" s="229">
        <v>0.15770000000000001</v>
      </c>
      <c r="U26" s="229">
        <v>0.1424</v>
      </c>
      <c r="V26" s="229">
        <v>0.13400000000000001</v>
      </c>
      <c r="W26" s="229">
        <v>0.1426</v>
      </c>
      <c r="Y26" s="238"/>
      <c r="Z26" s="238"/>
      <c r="AA26" s="238"/>
      <c r="AB26" s="238"/>
      <c r="AC26" s="238"/>
      <c r="AD26" s="238"/>
      <c r="AE26" s="238"/>
      <c r="AF26" s="238"/>
      <c r="AG26" s="238"/>
      <c r="AH26" s="238"/>
      <c r="AI26" s="238"/>
    </row>
    <row r="27" spans="1:35" s="216" customFormat="1" ht="15">
      <c r="B27" s="216" t="s">
        <v>234</v>
      </c>
      <c r="C27" s="226">
        <v>8.7249905832182284E-2</v>
      </c>
      <c r="D27" s="226">
        <v>0.11788115505066332</v>
      </c>
      <c r="E27" s="226">
        <v>0.11431021907268724</v>
      </c>
      <c r="F27" s="226">
        <v>0.12455311320689977</v>
      </c>
      <c r="G27" s="226">
        <v>0.11806820664912454</v>
      </c>
      <c r="H27" s="227">
        <v>0.13819180694307809</v>
      </c>
      <c r="I27" s="227">
        <v>0.13022972251335907</v>
      </c>
      <c r="J27" s="226">
        <v>0.11772869530439189</v>
      </c>
      <c r="K27" s="226">
        <v>0.12819115839182671</v>
      </c>
      <c r="L27" s="230">
        <v>0.10786742636409663</v>
      </c>
      <c r="M27" s="229">
        <v>0.12570046716029701</v>
      </c>
      <c r="N27" s="229">
        <v>0.1229</v>
      </c>
      <c r="O27" s="229">
        <v>0.115</v>
      </c>
      <c r="P27" s="229">
        <v>0.12559999999999999</v>
      </c>
      <c r="Q27" s="229">
        <v>0.129</v>
      </c>
      <c r="R27" s="229">
        <v>0.15620000000000001</v>
      </c>
      <c r="S27" s="229">
        <v>0.14349999999999999</v>
      </c>
      <c r="T27" s="229">
        <v>0.17080000000000001</v>
      </c>
      <c r="U27" s="229">
        <v>0.1467</v>
      </c>
      <c r="V27" s="229">
        <v>0.12429999999999999</v>
      </c>
      <c r="W27" s="229">
        <v>0.13039999999999999</v>
      </c>
      <c r="Y27" s="238"/>
      <c r="Z27" s="238"/>
      <c r="AA27" s="238"/>
      <c r="AB27" s="238"/>
      <c r="AC27" s="238"/>
      <c r="AD27" s="238"/>
      <c r="AE27" s="238"/>
      <c r="AF27" s="238"/>
      <c r="AG27" s="238"/>
      <c r="AH27" s="238"/>
      <c r="AI27" s="238"/>
    </row>
    <row r="28" spans="1:35" s="216" customFormat="1" ht="15">
      <c r="B28" s="217"/>
      <c r="C28" s="226"/>
      <c r="D28" s="226"/>
      <c r="E28" s="226"/>
      <c r="F28" s="226"/>
      <c r="G28" s="226"/>
      <c r="H28" s="226"/>
      <c r="I28" s="226"/>
      <c r="J28" s="226"/>
      <c r="K28" s="226"/>
      <c r="L28" s="217"/>
      <c r="M28" s="229"/>
      <c r="N28" s="229"/>
      <c r="O28" s="229"/>
      <c r="P28" s="229"/>
      <c r="Q28" s="229"/>
      <c r="R28" s="229"/>
      <c r="S28" s="229"/>
      <c r="T28" s="229"/>
      <c r="U28" s="229"/>
      <c r="V28" s="229"/>
      <c r="W28" s="229"/>
    </row>
    <row r="29" spans="1:35" s="216" customFormat="1" ht="15">
      <c r="B29" s="217" t="s">
        <v>235</v>
      </c>
      <c r="C29" s="239">
        <v>6525.566065324173</v>
      </c>
      <c r="D29" s="239">
        <v>8199.8445147128277</v>
      </c>
      <c r="E29" s="239">
        <v>9537.492406160949</v>
      </c>
      <c r="F29" s="239">
        <v>9678.4344178229785</v>
      </c>
      <c r="G29" s="239">
        <v>10405.144832442889</v>
      </c>
      <c r="H29" s="239">
        <v>9564.0254276482847</v>
      </c>
      <c r="I29" s="239">
        <v>7472.5649860505382</v>
      </c>
      <c r="J29" s="239">
        <v>6308.7210687805946</v>
      </c>
      <c r="K29" s="239">
        <v>7613.7911883611487</v>
      </c>
      <c r="L29" s="239">
        <v>9283.9683993212548</v>
      </c>
      <c r="M29" s="240">
        <v>7669.6954991164894</v>
      </c>
      <c r="N29" s="240">
        <v>6697.05</v>
      </c>
      <c r="O29" s="240">
        <v>5982.58</v>
      </c>
      <c r="P29" s="240">
        <v>6900.41</v>
      </c>
      <c r="Q29" s="240">
        <v>7069.25</v>
      </c>
      <c r="R29" s="240">
        <v>7313.69</v>
      </c>
      <c r="S29" s="240">
        <v>4941.3100000000004</v>
      </c>
      <c r="T29" s="240">
        <v>8144.94</v>
      </c>
      <c r="U29" s="240">
        <v>5355.9</v>
      </c>
      <c r="V29" s="240">
        <v>4794.5600000000004</v>
      </c>
      <c r="W29" s="240">
        <v>4249.83</v>
      </c>
    </row>
    <row r="30" spans="1:35" s="216" customFormat="1" ht="15">
      <c r="B30" s="221" t="s">
        <v>173</v>
      </c>
      <c r="C30" s="235">
        <v>1356.7203503400026</v>
      </c>
      <c r="D30" s="235">
        <v>2209.1573101899899</v>
      </c>
      <c r="E30" s="235">
        <v>3994.5136264099351</v>
      </c>
      <c r="F30" s="235">
        <v>3981.0908734699947</v>
      </c>
      <c r="G30" s="235">
        <v>4327.326545629785</v>
      </c>
      <c r="H30" s="235">
        <v>4270.4942373298936</v>
      </c>
      <c r="I30" s="235">
        <v>3004.5900739100248</v>
      </c>
      <c r="J30" s="235">
        <v>2007.7985195800218</v>
      </c>
      <c r="K30" s="235">
        <v>3269.8310910998098</v>
      </c>
      <c r="L30" s="235">
        <v>5550.4934366892503</v>
      </c>
      <c r="M30" s="235">
        <v>4042.8567565500098</v>
      </c>
      <c r="N30" s="235">
        <v>3766.95</v>
      </c>
      <c r="O30" s="235">
        <v>1599.28</v>
      </c>
      <c r="P30" s="235">
        <v>1958.12</v>
      </c>
      <c r="Q30" s="235">
        <v>3062.5</v>
      </c>
      <c r="R30" s="235">
        <v>4659.78</v>
      </c>
      <c r="S30" s="235">
        <v>2147.88</v>
      </c>
      <c r="T30" s="235">
        <v>5395.84</v>
      </c>
      <c r="U30" s="235">
        <v>3615.21</v>
      </c>
      <c r="V30" s="235">
        <v>3725.25</v>
      </c>
      <c r="W30" s="235">
        <v>2799.47</v>
      </c>
    </row>
    <row r="31" spans="1:35" s="216" customFormat="1" ht="15">
      <c r="B31" s="221" t="s">
        <v>146</v>
      </c>
      <c r="C31" s="235">
        <v>4310.3689925637209</v>
      </c>
      <c r="D31" s="235">
        <v>4997.4331353291009</v>
      </c>
      <c r="E31" s="235">
        <v>4484.2727294545921</v>
      </c>
      <c r="F31" s="235">
        <v>4618.0745328491239</v>
      </c>
      <c r="G31" s="235">
        <v>4801.7313823173836</v>
      </c>
      <c r="H31" s="235">
        <v>4325.2690647788077</v>
      </c>
      <c r="I31" s="235">
        <v>3336.6466752973615</v>
      </c>
      <c r="J31" s="235">
        <v>3071.7747845344256</v>
      </c>
      <c r="K31" s="235">
        <v>2973.8053615012204</v>
      </c>
      <c r="L31" s="235">
        <v>2713.2354134716802</v>
      </c>
      <c r="M31" s="235">
        <v>2407.2607705564801</v>
      </c>
      <c r="N31" s="235">
        <v>2065.89</v>
      </c>
      <c r="O31" s="235">
        <v>2021.93</v>
      </c>
      <c r="P31" s="235">
        <v>2344.56</v>
      </c>
      <c r="Q31" s="235">
        <v>2331.3200000000002</v>
      </c>
      <c r="R31" s="235">
        <v>2513.7399999999998</v>
      </c>
      <c r="S31" s="235">
        <v>2672.51</v>
      </c>
      <c r="T31" s="235">
        <v>2682.97</v>
      </c>
      <c r="U31" s="235">
        <v>1715.31</v>
      </c>
      <c r="V31" s="235">
        <v>1065.8499999999999</v>
      </c>
      <c r="W31" s="235">
        <v>1449.65</v>
      </c>
    </row>
    <row r="32" spans="1:35" s="216" customFormat="1" ht="15">
      <c r="B32" s="221" t="s">
        <v>236</v>
      </c>
      <c r="C32" s="235">
        <v>322.8886874404393</v>
      </c>
      <c r="D32" s="235">
        <v>349.13741694374573</v>
      </c>
      <c r="E32" s="235">
        <v>236.66509752132848</v>
      </c>
      <c r="F32" s="235">
        <v>265.98381355064112</v>
      </c>
      <c r="G32" s="235">
        <v>259.40570017469514</v>
      </c>
      <c r="H32" s="235">
        <v>102.18069146692726</v>
      </c>
      <c r="I32" s="235">
        <v>90.95528898706857</v>
      </c>
      <c r="J32" s="235">
        <v>76.647305717990292</v>
      </c>
      <c r="K32" s="235">
        <v>90.892058264063891</v>
      </c>
      <c r="L32" s="235">
        <v>120.15745730715901</v>
      </c>
      <c r="M32" s="235">
        <v>205.67112892</v>
      </c>
      <c r="N32" s="235">
        <v>177.4</v>
      </c>
      <c r="O32" s="235">
        <v>241.61</v>
      </c>
      <c r="P32" s="235">
        <v>236.69</v>
      </c>
      <c r="Q32" s="235">
        <v>232.28</v>
      </c>
      <c r="R32" s="235">
        <v>113.57</v>
      </c>
      <c r="S32" s="235">
        <v>120.92</v>
      </c>
      <c r="T32" s="235">
        <v>66.13</v>
      </c>
      <c r="U32" s="235">
        <v>25.39</v>
      </c>
      <c r="V32" s="235">
        <v>3.46</v>
      </c>
      <c r="W32" s="235">
        <v>0.72</v>
      </c>
    </row>
    <row r="33" spans="2:23" s="216" customFormat="1" ht="15">
      <c r="B33" s="221" t="s">
        <v>237</v>
      </c>
      <c r="C33" s="235">
        <v>535.588034980011</v>
      </c>
      <c r="D33" s="235">
        <v>644.11665224999228</v>
      </c>
      <c r="E33" s="235">
        <v>822.04095277509316</v>
      </c>
      <c r="F33" s="235">
        <v>813.28519795321915</v>
      </c>
      <c r="G33" s="235">
        <v>1016.6812043210261</v>
      </c>
      <c r="H33" s="235">
        <v>866.08143407265595</v>
      </c>
      <c r="I33" s="235">
        <v>1040.3729478560833</v>
      </c>
      <c r="J33" s="235">
        <v>1152.5004589481575</v>
      </c>
      <c r="K33" s="235">
        <v>1279.2626774960543</v>
      </c>
      <c r="L33" s="235">
        <v>900.08209185316502</v>
      </c>
      <c r="M33" s="235">
        <v>1013.9068430900001</v>
      </c>
      <c r="N33" s="235">
        <v>686.8</v>
      </c>
      <c r="O33" s="235">
        <v>2119.7600000000002</v>
      </c>
      <c r="P33" s="235">
        <v>2361.0300000000002</v>
      </c>
      <c r="Q33" s="235">
        <v>1443.15</v>
      </c>
      <c r="R33" s="235">
        <v>26.6</v>
      </c>
      <c r="S33" s="235">
        <v>0</v>
      </c>
      <c r="T33" s="235">
        <v>0</v>
      </c>
      <c r="U33" s="235">
        <v>0</v>
      </c>
      <c r="V33" s="235">
        <v>0</v>
      </c>
      <c r="W33" s="235">
        <v>0</v>
      </c>
    </row>
    <row r="34" spans="2:23" s="216" customFormat="1" ht="15">
      <c r="B34" s="221"/>
      <c r="C34" s="241"/>
      <c r="D34" s="241"/>
      <c r="E34" s="241"/>
      <c r="F34" s="241"/>
      <c r="G34" s="241"/>
      <c r="H34" s="241"/>
      <c r="I34" s="241"/>
      <c r="J34" s="241"/>
      <c r="K34" s="241"/>
      <c r="L34" s="242"/>
      <c r="M34" s="243"/>
      <c r="N34" s="243"/>
    </row>
    <row r="35" spans="2:23" s="216" customFormat="1" ht="15">
      <c r="B35" s="217" t="s">
        <v>173</v>
      </c>
      <c r="C35" s="223"/>
      <c r="D35" s="223"/>
      <c r="E35" s="223"/>
      <c r="F35" s="223"/>
      <c r="G35" s="223"/>
      <c r="H35" s="223"/>
      <c r="I35" s="223"/>
      <c r="J35" s="223"/>
      <c r="K35" s="223"/>
      <c r="L35" s="244"/>
      <c r="M35" s="245"/>
      <c r="N35" s="245"/>
      <c r="O35" s="245"/>
      <c r="P35" s="245"/>
      <c r="Q35" s="245"/>
      <c r="R35" s="245"/>
      <c r="S35" s="245"/>
      <c r="T35" s="245"/>
      <c r="U35" s="245"/>
      <c r="V35" s="245"/>
      <c r="W35" s="245"/>
    </row>
    <row r="36" spans="2:23" s="216" customFormat="1" ht="15">
      <c r="B36" s="221" t="s">
        <v>238</v>
      </c>
      <c r="C36" s="223">
        <v>6.3381372885405147</v>
      </c>
      <c r="D36" s="223">
        <v>9.4343625099381097</v>
      </c>
      <c r="E36" s="223">
        <v>9.2402541593194893</v>
      </c>
      <c r="F36" s="223">
        <v>8.2538145369810447</v>
      </c>
      <c r="G36" s="223">
        <v>4.8765423109407902</v>
      </c>
      <c r="H36" s="223">
        <v>9.4060000000000006</v>
      </c>
      <c r="I36" s="223">
        <v>7.6947000000000001</v>
      </c>
      <c r="J36" s="223">
        <v>6.4516</v>
      </c>
      <c r="K36" s="223">
        <v>3.8690000000000002</v>
      </c>
      <c r="L36" s="246">
        <v>9.1080000000000005</v>
      </c>
      <c r="M36" s="245">
        <v>7.8070000000000004</v>
      </c>
      <c r="N36" s="245">
        <v>5.88</v>
      </c>
      <c r="O36" s="245">
        <v>4.37</v>
      </c>
      <c r="P36" s="245">
        <v>6.54</v>
      </c>
      <c r="Q36" s="245">
        <v>5.69</v>
      </c>
      <c r="R36" s="245">
        <v>3.87</v>
      </c>
      <c r="S36" s="245">
        <v>6.37</v>
      </c>
      <c r="T36" s="245">
        <v>4.0999999999999996</v>
      </c>
      <c r="U36" s="245">
        <v>5.13</v>
      </c>
      <c r="V36" s="245">
        <v>5.43</v>
      </c>
      <c r="W36" s="245">
        <v>2.44</v>
      </c>
    </row>
    <row r="37" spans="2:23" s="216" customFormat="1" ht="15">
      <c r="B37" s="221" t="s">
        <v>239</v>
      </c>
      <c r="C37" s="223">
        <v>35.722061639103835</v>
      </c>
      <c r="D37" s="223">
        <v>36.073629361186207</v>
      </c>
      <c r="E37" s="223">
        <v>36.457371812120293</v>
      </c>
      <c r="F37" s="223">
        <v>35.978995339736343</v>
      </c>
      <c r="G37" s="223">
        <v>35.520000000000003</v>
      </c>
      <c r="H37" s="223">
        <v>35.28</v>
      </c>
      <c r="I37" s="223">
        <v>35.529000000000003</v>
      </c>
      <c r="J37" s="223">
        <v>35.613999999999997</v>
      </c>
      <c r="K37" s="223">
        <v>36.106999999999999</v>
      </c>
      <c r="L37" s="246">
        <v>36.101999999999997</v>
      </c>
      <c r="M37" s="245">
        <v>35.805</v>
      </c>
      <c r="N37" s="245">
        <v>35.51</v>
      </c>
      <c r="O37" s="245">
        <v>34.89</v>
      </c>
      <c r="P37" s="245">
        <v>35.29</v>
      </c>
      <c r="Q37" s="245">
        <v>35.61</v>
      </c>
      <c r="R37" s="245">
        <v>35.72</v>
      </c>
      <c r="S37" s="245">
        <v>34.81</v>
      </c>
      <c r="T37" s="245">
        <v>35.619999999999997</v>
      </c>
      <c r="U37" s="245">
        <v>33.97</v>
      </c>
      <c r="V37" s="245">
        <v>33.130000000000003</v>
      </c>
      <c r="W37" s="245">
        <v>31.64</v>
      </c>
    </row>
    <row r="38" spans="2:23" s="216" customFormat="1" ht="15">
      <c r="B38" s="221"/>
      <c r="C38" s="223"/>
      <c r="D38" s="223"/>
      <c r="E38" s="223"/>
      <c r="F38" s="223"/>
      <c r="G38" s="223"/>
      <c r="H38" s="235"/>
      <c r="I38" s="235"/>
      <c r="J38" s="235"/>
      <c r="K38" s="235"/>
      <c r="L38" s="242"/>
      <c r="M38" s="247"/>
      <c r="N38" s="247"/>
      <c r="O38" s="247"/>
      <c r="P38" s="247"/>
      <c r="Q38" s="247"/>
      <c r="R38" s="247"/>
      <c r="S38" s="247"/>
      <c r="T38" s="247"/>
      <c r="U38" s="247"/>
      <c r="V38" s="247"/>
      <c r="W38" s="247"/>
    </row>
    <row r="39" spans="2:23" s="216" customFormat="1" ht="15">
      <c r="B39" s="217" t="s">
        <v>237</v>
      </c>
      <c r="C39" s="223"/>
      <c r="D39" s="223"/>
      <c r="E39" s="223"/>
      <c r="F39" s="223"/>
      <c r="G39" s="223"/>
      <c r="H39" s="235"/>
      <c r="I39" s="235"/>
      <c r="J39" s="235"/>
      <c r="K39" s="235"/>
      <c r="L39" s="244"/>
      <c r="M39" s="247"/>
      <c r="N39" s="247"/>
      <c r="O39" s="247"/>
      <c r="P39" s="247"/>
      <c r="Q39" s="247"/>
      <c r="R39" s="247"/>
      <c r="S39" s="247"/>
      <c r="T39" s="247"/>
      <c r="U39" s="247"/>
      <c r="V39" s="247"/>
      <c r="W39" s="247"/>
    </row>
    <row r="40" spans="2:23" s="216" customFormat="1" ht="15">
      <c r="B40" s="221" t="s">
        <v>238</v>
      </c>
      <c r="C40" s="223">
        <v>0.26885788815342859</v>
      </c>
      <c r="D40" s="223">
        <v>0.29054167288766969</v>
      </c>
      <c r="E40" s="223">
        <v>0.31974035917075999</v>
      </c>
      <c r="F40" s="223">
        <v>0.3496326653379303</v>
      </c>
      <c r="G40" s="223">
        <v>0.40148576739656799</v>
      </c>
      <c r="H40" s="223">
        <v>0.37009999999999998</v>
      </c>
      <c r="I40" s="223">
        <v>0.39989999999999998</v>
      </c>
      <c r="J40" s="223">
        <v>0.4945</v>
      </c>
      <c r="K40" s="223">
        <v>0.59723621999999998</v>
      </c>
      <c r="L40" s="246">
        <v>0.53995551883382953</v>
      </c>
      <c r="M40" s="245">
        <v>0.6</v>
      </c>
      <c r="N40" s="245">
        <v>1.06</v>
      </c>
      <c r="O40" s="245">
        <v>1.29</v>
      </c>
      <c r="P40" s="245">
        <v>1.62</v>
      </c>
      <c r="Q40" s="245">
        <v>1.72</v>
      </c>
      <c r="R40" s="245">
        <v>1.58</v>
      </c>
      <c r="S40" s="245">
        <v>0</v>
      </c>
      <c r="T40" s="245">
        <v>0</v>
      </c>
      <c r="U40" s="245">
        <v>0</v>
      </c>
      <c r="V40" s="245">
        <v>0</v>
      </c>
      <c r="W40" s="245">
        <v>0</v>
      </c>
    </row>
    <row r="41" spans="2:23" s="216" customFormat="1" ht="15">
      <c r="B41" s="221" t="s">
        <v>240</v>
      </c>
      <c r="C41" s="223">
        <v>30.262812799299176</v>
      </c>
      <c r="D41" s="223">
        <v>30.282079134413188</v>
      </c>
      <c r="E41" s="223">
        <v>30.306298226261777</v>
      </c>
      <c r="F41" s="223">
        <v>30.046750661944991</v>
      </c>
      <c r="G41" s="223">
        <v>29.55</v>
      </c>
      <c r="H41" s="223">
        <v>29.46</v>
      </c>
      <c r="I41" s="223">
        <v>30.34</v>
      </c>
      <c r="J41" s="223">
        <v>29.05</v>
      </c>
      <c r="K41" s="223">
        <v>29.07</v>
      </c>
      <c r="L41" s="246">
        <v>29.07</v>
      </c>
      <c r="M41" s="245">
        <v>29.247</v>
      </c>
      <c r="N41" s="245">
        <v>28.6</v>
      </c>
      <c r="O41" s="245">
        <v>25.99</v>
      </c>
      <c r="P41" s="245">
        <v>24.16</v>
      </c>
      <c r="Q41" s="245">
        <v>23.55</v>
      </c>
      <c r="R41" s="245">
        <v>16.87</v>
      </c>
      <c r="S41" s="245">
        <v>0</v>
      </c>
      <c r="T41" s="245">
        <v>0</v>
      </c>
      <c r="U41" s="245">
        <v>0</v>
      </c>
      <c r="V41" s="245">
        <v>0</v>
      </c>
      <c r="W41" s="245">
        <v>0</v>
      </c>
    </row>
    <row r="42" spans="2:23" s="216" customFormat="1" ht="15">
      <c r="B42" s="221"/>
      <c r="C42" s="223"/>
      <c r="D42" s="223"/>
      <c r="E42" s="223"/>
      <c r="F42" s="223"/>
      <c r="G42" s="223"/>
      <c r="H42" s="235"/>
      <c r="I42" s="235"/>
      <c r="J42" s="235"/>
      <c r="K42" s="235"/>
      <c r="L42" s="242"/>
      <c r="M42" s="247"/>
      <c r="N42" s="247"/>
      <c r="O42" s="247"/>
      <c r="P42" s="247"/>
      <c r="Q42" s="247"/>
      <c r="R42" s="247"/>
      <c r="S42" s="247"/>
      <c r="T42" s="247"/>
      <c r="U42" s="247"/>
      <c r="V42" s="247"/>
      <c r="W42" s="247"/>
    </row>
    <row r="43" spans="2:23" s="216" customFormat="1" ht="15">
      <c r="B43" s="217" t="s">
        <v>241</v>
      </c>
      <c r="C43" s="223"/>
      <c r="D43" s="223"/>
      <c r="E43" s="223"/>
      <c r="F43" s="223"/>
      <c r="G43" s="223"/>
      <c r="H43" s="235"/>
      <c r="I43" s="235"/>
      <c r="J43" s="235"/>
      <c r="K43" s="235"/>
      <c r="L43" s="244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</row>
    <row r="44" spans="2:23" s="216" customFormat="1" ht="15">
      <c r="B44" s="221" t="s">
        <v>238</v>
      </c>
      <c r="C44" s="223">
        <v>36.473633958751094</v>
      </c>
      <c r="D44" s="223">
        <v>36.269626099777383</v>
      </c>
      <c r="E44" s="223">
        <v>33.87578391684</v>
      </c>
      <c r="F44" s="223">
        <v>34.734395609327414</v>
      </c>
      <c r="G44" s="223">
        <v>34.606303058379197</v>
      </c>
      <c r="H44" s="223">
        <v>34.447000000000003</v>
      </c>
      <c r="I44" s="223">
        <v>33.22</v>
      </c>
      <c r="J44" s="223">
        <v>32.610999999999997</v>
      </c>
      <c r="K44" s="223">
        <v>33.043999999999997</v>
      </c>
      <c r="L44" s="248">
        <v>33.533000000000001</v>
      </c>
      <c r="M44" s="245">
        <v>34.034999999999997</v>
      </c>
      <c r="N44" s="245">
        <v>32.659999999999997</v>
      </c>
      <c r="O44" s="245">
        <v>31.43</v>
      </c>
      <c r="P44" s="245">
        <v>31.63</v>
      </c>
      <c r="Q44" s="245">
        <v>30.91</v>
      </c>
      <c r="R44" s="245">
        <v>29.29</v>
      </c>
      <c r="S44" s="245">
        <v>27.51</v>
      </c>
      <c r="T44" s="245">
        <v>25.28</v>
      </c>
      <c r="U44" s="245">
        <v>24.86</v>
      </c>
      <c r="V44" s="245">
        <v>24.82</v>
      </c>
      <c r="W44" s="245">
        <v>25.95</v>
      </c>
    </row>
    <row r="45" spans="2:23" s="216" customFormat="1" ht="15">
      <c r="B45" s="221" t="s">
        <v>239</v>
      </c>
      <c r="C45" s="223">
        <v>18.914646459226187</v>
      </c>
      <c r="D45" s="223">
        <v>19.156470871512209</v>
      </c>
      <c r="E45" s="223">
        <v>19.201512471670917</v>
      </c>
      <c r="F45" s="223">
        <v>19.426709228269299</v>
      </c>
      <c r="G45" s="223">
        <v>19.579999999999998</v>
      </c>
      <c r="H45" s="223">
        <v>19.53</v>
      </c>
      <c r="I45" s="223">
        <v>19.3</v>
      </c>
      <c r="J45" s="223">
        <v>19.46</v>
      </c>
      <c r="K45" s="223">
        <v>19.66</v>
      </c>
      <c r="L45" s="246">
        <v>19.71</v>
      </c>
      <c r="M45" s="245">
        <v>19.47</v>
      </c>
      <c r="N45" s="245">
        <v>19.23</v>
      </c>
      <c r="O45" s="245">
        <v>19.27</v>
      </c>
      <c r="P45" s="245">
        <v>19.399999999999999</v>
      </c>
      <c r="Q45" s="245">
        <v>19.41</v>
      </c>
      <c r="R45" s="245">
        <v>19.41</v>
      </c>
      <c r="S45" s="245">
        <v>19.239999999999998</v>
      </c>
      <c r="T45" s="245">
        <v>18.55</v>
      </c>
      <c r="U45" s="245">
        <v>17.53</v>
      </c>
      <c r="V45" s="245">
        <v>17.59</v>
      </c>
      <c r="W45" s="245">
        <v>17.82</v>
      </c>
    </row>
    <row r="46" spans="2:23" s="216" customFormat="1" ht="15">
      <c r="B46" s="221"/>
      <c r="F46" s="223"/>
      <c r="G46" s="223"/>
      <c r="H46" s="235"/>
      <c r="I46" s="235"/>
      <c r="J46" s="235"/>
      <c r="K46" s="235"/>
      <c r="L46" s="242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</row>
    <row r="47" spans="2:23" s="216" customFormat="1" ht="15">
      <c r="B47" s="217" t="s">
        <v>242</v>
      </c>
      <c r="C47" s="223"/>
      <c r="D47" s="223"/>
      <c r="E47" s="223"/>
      <c r="F47" s="223"/>
      <c r="G47" s="223"/>
      <c r="H47" s="235"/>
      <c r="I47" s="235"/>
      <c r="J47" s="235"/>
      <c r="K47" s="235"/>
      <c r="L47" s="244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47"/>
    </row>
    <row r="48" spans="2:23" s="216" customFormat="1" ht="15">
      <c r="B48" s="221" t="s">
        <v>238</v>
      </c>
      <c r="C48" s="223">
        <v>17.268775902068917</v>
      </c>
      <c r="D48" s="223">
        <v>17.239523413492432</v>
      </c>
      <c r="E48" s="223">
        <v>17.223390159009099</v>
      </c>
      <c r="F48" s="223">
        <v>17.28656937044272</v>
      </c>
      <c r="G48" s="223">
        <v>17.1136495871846</v>
      </c>
      <c r="H48" s="223">
        <v>16.882000000000001</v>
      </c>
      <c r="I48" s="223">
        <v>16.811</v>
      </c>
      <c r="J48" s="223">
        <v>16.786999999999999</v>
      </c>
      <c r="K48" s="223">
        <v>16.972000000000001</v>
      </c>
      <c r="L48" s="248">
        <v>17.097999999999999</v>
      </c>
      <c r="M48" s="245">
        <v>17.060604050337499</v>
      </c>
      <c r="N48" s="245">
        <v>16.27</v>
      </c>
      <c r="O48" s="245">
        <v>15.7</v>
      </c>
      <c r="P48" s="245">
        <v>14.74</v>
      </c>
      <c r="Q48" s="245">
        <v>14.25</v>
      </c>
      <c r="R48" s="245">
        <v>13.87</v>
      </c>
      <c r="S48" s="245">
        <v>13.68</v>
      </c>
      <c r="T48" s="245">
        <v>12.99</v>
      </c>
      <c r="U48" s="245">
        <v>12.61</v>
      </c>
      <c r="V48" s="245">
        <v>12.81</v>
      </c>
      <c r="W48" s="245">
        <v>12.45</v>
      </c>
    </row>
    <row r="49" spans="2:23" s="216" customFormat="1" ht="15">
      <c r="B49" s="221" t="s">
        <v>239</v>
      </c>
      <c r="C49" s="223">
        <v>17.525539496073566</v>
      </c>
      <c r="D49" s="223">
        <v>18.030037699516932</v>
      </c>
      <c r="E49" s="223">
        <v>18.469088138346976</v>
      </c>
      <c r="F49" s="223">
        <v>18.918287717347049</v>
      </c>
      <c r="G49" s="223">
        <v>19.21</v>
      </c>
      <c r="H49" s="223">
        <v>19.22</v>
      </c>
      <c r="I49" s="223">
        <v>19.02</v>
      </c>
      <c r="J49" s="223">
        <v>18.52</v>
      </c>
      <c r="K49" s="223">
        <v>17.54</v>
      </c>
      <c r="L49" s="246">
        <v>16.86</v>
      </c>
      <c r="M49" s="245">
        <v>16.489999999999998</v>
      </c>
      <c r="N49" s="245">
        <v>16.010000000000002</v>
      </c>
      <c r="O49" s="245">
        <v>15.7</v>
      </c>
      <c r="P49" s="245">
        <v>15.68</v>
      </c>
      <c r="Q49" s="245">
        <v>15.85</v>
      </c>
      <c r="R49" s="245">
        <v>16</v>
      </c>
      <c r="S49" s="245">
        <v>16.149999999999999</v>
      </c>
      <c r="T49" s="245">
        <v>16.47</v>
      </c>
      <c r="U49" s="245">
        <v>16.36</v>
      </c>
      <c r="V49" s="245">
        <v>15.84</v>
      </c>
      <c r="W49" s="245">
        <v>16.16</v>
      </c>
    </row>
    <row r="50" spans="2:23" s="216" customFormat="1" ht="15">
      <c r="B50" s="221"/>
      <c r="C50" s="222"/>
      <c r="D50" s="222"/>
      <c r="E50" s="222"/>
      <c r="F50" s="222"/>
      <c r="G50" s="222"/>
      <c r="H50" s="222"/>
      <c r="I50" s="222"/>
      <c r="J50" s="222"/>
      <c r="K50" s="222"/>
      <c r="L50" s="221"/>
      <c r="M50" s="224"/>
      <c r="N50" s="224"/>
      <c r="O50" s="224"/>
      <c r="P50" s="224"/>
      <c r="Q50" s="224"/>
      <c r="R50" s="224"/>
      <c r="S50" s="224"/>
      <c r="T50" s="224"/>
      <c r="U50" s="224"/>
      <c r="V50" s="224"/>
      <c r="W50" s="224"/>
    </row>
    <row r="51" spans="2:23" s="216" customFormat="1" ht="15">
      <c r="B51" s="217" t="s">
        <v>243</v>
      </c>
      <c r="C51" s="222"/>
      <c r="D51" s="222"/>
      <c r="E51" s="222"/>
      <c r="F51" s="222"/>
      <c r="G51" s="222"/>
      <c r="H51" s="222"/>
      <c r="I51" s="222"/>
      <c r="J51" s="222"/>
      <c r="K51" s="222"/>
      <c r="L51" s="217"/>
      <c r="M51" s="224"/>
      <c r="N51" s="224"/>
      <c r="O51" s="224"/>
      <c r="P51" s="224"/>
      <c r="Q51" s="224"/>
      <c r="R51" s="224"/>
      <c r="S51" s="224"/>
    </row>
    <row r="52" spans="2:23" s="216" customFormat="1" ht="15">
      <c r="B52" s="221" t="s">
        <v>244</v>
      </c>
      <c r="C52" s="222">
        <v>4.0098835558600001</v>
      </c>
      <c r="D52" s="222">
        <v>3.7214119999999999</v>
      </c>
      <c r="E52" s="222">
        <v>3.6931419999999999</v>
      </c>
      <c r="F52" s="222">
        <v>3.7299816946400002</v>
      </c>
      <c r="G52" s="222">
        <v>3.53275817329</v>
      </c>
      <c r="H52" s="223">
        <v>3.6750660483199873</v>
      </c>
      <c r="I52" s="222">
        <v>3.3875792525000001</v>
      </c>
      <c r="J52" s="222">
        <v>3.8281204355499998</v>
      </c>
      <c r="K52" s="222">
        <v>3.7949384006300004</v>
      </c>
      <c r="L52" s="248">
        <v>4.6176446828603286</v>
      </c>
      <c r="M52" s="224">
        <v>4.9770492313111898</v>
      </c>
      <c r="N52" s="224">
        <v>5.35</v>
      </c>
      <c r="O52" s="224">
        <v>4.88</v>
      </c>
      <c r="P52" s="224">
        <v>5.44</v>
      </c>
      <c r="Q52" s="224">
        <v>4.47</v>
      </c>
      <c r="R52" s="224">
        <v>3.41</v>
      </c>
      <c r="S52" s="224">
        <v>2.5499999999999998</v>
      </c>
      <c r="T52" s="224">
        <v>2.41</v>
      </c>
      <c r="U52" s="224">
        <v>1.65</v>
      </c>
      <c r="V52" s="224">
        <v>1.19</v>
      </c>
      <c r="W52" s="224">
        <v>1.1299999999999999</v>
      </c>
    </row>
    <row r="53" spans="2:23" s="216" customFormat="1" ht="15">
      <c r="B53" s="221" t="s">
        <v>245</v>
      </c>
      <c r="C53" s="234">
        <v>282.71899999999999</v>
      </c>
      <c r="D53" s="234">
        <v>192.923</v>
      </c>
      <c r="E53" s="234">
        <v>113.828</v>
      </c>
      <c r="F53" s="234">
        <v>151.827</v>
      </c>
      <c r="G53" s="234">
        <v>210.578</v>
      </c>
      <c r="H53" s="235">
        <v>227.238</v>
      </c>
      <c r="I53" s="234">
        <v>83.123999999999995</v>
      </c>
      <c r="J53" s="234">
        <v>132.30500000000001</v>
      </c>
      <c r="K53" s="234">
        <v>123.354</v>
      </c>
      <c r="L53" s="242">
        <v>137.43</v>
      </c>
      <c r="M53" s="237">
        <v>172.89</v>
      </c>
      <c r="N53" s="237">
        <v>224.23</v>
      </c>
      <c r="O53" s="237">
        <v>316.29000000000002</v>
      </c>
      <c r="P53" s="237">
        <v>352.09</v>
      </c>
      <c r="Q53" s="237">
        <v>708.04</v>
      </c>
      <c r="R53" s="237">
        <v>690.57</v>
      </c>
      <c r="S53" s="237">
        <v>716.49</v>
      </c>
      <c r="T53" s="237">
        <v>553.24</v>
      </c>
      <c r="U53" s="237">
        <v>408.03</v>
      </c>
      <c r="V53" s="237">
        <v>198.07</v>
      </c>
      <c r="W53" s="237">
        <v>257.93</v>
      </c>
    </row>
    <row r="54" spans="2:23" s="216" customFormat="1" ht="15">
      <c r="B54" s="221"/>
      <c r="C54" s="237"/>
      <c r="D54" s="237"/>
      <c r="E54" s="237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</row>
    <row r="55" spans="2:23" s="216" customFormat="1" ht="15">
      <c r="B55" s="221"/>
      <c r="C55" s="224"/>
      <c r="D55" s="224"/>
      <c r="E55" s="224"/>
      <c r="F55" s="224"/>
      <c r="G55" s="224"/>
      <c r="H55" s="224"/>
      <c r="I55" s="224"/>
      <c r="J55" s="224"/>
      <c r="K55" s="224"/>
      <c r="L55" s="224"/>
      <c r="M55" s="224"/>
      <c r="N55" s="224"/>
      <c r="O55" s="224"/>
      <c r="P55" s="224"/>
      <c r="Q55" s="224"/>
      <c r="R55" s="224"/>
      <c r="S55" s="224"/>
      <c r="T55" s="224"/>
      <c r="U55" s="224"/>
      <c r="V55" s="224"/>
    </row>
  </sheetData>
  <mergeCells count="7">
    <mergeCell ref="Q2:T2"/>
    <mergeCell ref="B6:B7"/>
    <mergeCell ref="H6:K6"/>
    <mergeCell ref="L6:O6"/>
    <mergeCell ref="P6:S6"/>
    <mergeCell ref="T6:W6"/>
    <mergeCell ref="D6:G6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719E0-3F03-402F-BC7A-9C0DFB40CA5F}">
  <dimension ref="C6:T24"/>
  <sheetViews>
    <sheetView showGridLines="0" showRowColHeaders="0" zoomScale="80" zoomScaleNormal="80" zoomScaleSheetLayoutView="115" workbookViewId="0">
      <selection activeCell="D8" sqref="D8:F22"/>
    </sheetView>
  </sheetViews>
  <sheetFormatPr defaultColWidth="9" defaultRowHeight="14.5"/>
  <cols>
    <col min="1" max="1" width="2.54296875" customWidth="1"/>
    <col min="3" max="3" width="48" customWidth="1"/>
    <col min="4" max="15" width="11" customWidth="1"/>
    <col min="19" max="19" width="11.1796875" bestFit="1" customWidth="1"/>
    <col min="263" max="263" width="2.54296875" customWidth="1"/>
    <col min="265" max="265" width="48" customWidth="1"/>
    <col min="266" max="269" width="11" customWidth="1"/>
    <col min="270" max="270" width="12.1796875" customWidth="1"/>
    <col min="271" max="271" width="13.26953125" customWidth="1"/>
    <col min="519" max="519" width="2.54296875" customWidth="1"/>
    <col min="521" max="521" width="48" customWidth="1"/>
    <col min="522" max="525" width="11" customWidth="1"/>
    <col min="526" max="526" width="12.1796875" customWidth="1"/>
    <col min="527" max="527" width="13.26953125" customWidth="1"/>
    <col min="775" max="775" width="2.54296875" customWidth="1"/>
    <col min="777" max="777" width="48" customWidth="1"/>
    <col min="778" max="781" width="11" customWidth="1"/>
    <col min="782" max="782" width="12.1796875" customWidth="1"/>
    <col min="783" max="783" width="13.26953125" customWidth="1"/>
    <col min="1031" max="1031" width="2.54296875" customWidth="1"/>
    <col min="1033" max="1033" width="48" customWidth="1"/>
    <col min="1034" max="1037" width="11" customWidth="1"/>
    <col min="1038" max="1038" width="12.1796875" customWidth="1"/>
    <col min="1039" max="1039" width="13.26953125" customWidth="1"/>
    <col min="1287" max="1287" width="2.54296875" customWidth="1"/>
    <col min="1289" max="1289" width="48" customWidth="1"/>
    <col min="1290" max="1293" width="11" customWidth="1"/>
    <col min="1294" max="1294" width="12.1796875" customWidth="1"/>
    <col min="1295" max="1295" width="13.26953125" customWidth="1"/>
    <col min="1543" max="1543" width="2.54296875" customWidth="1"/>
    <col min="1545" max="1545" width="48" customWidth="1"/>
    <col min="1546" max="1549" width="11" customWidth="1"/>
    <col min="1550" max="1550" width="12.1796875" customWidth="1"/>
    <col min="1551" max="1551" width="13.26953125" customWidth="1"/>
    <col min="1799" max="1799" width="2.54296875" customWidth="1"/>
    <col min="1801" max="1801" width="48" customWidth="1"/>
    <col min="1802" max="1805" width="11" customWidth="1"/>
    <col min="1806" max="1806" width="12.1796875" customWidth="1"/>
    <col min="1807" max="1807" width="13.26953125" customWidth="1"/>
    <col min="2055" max="2055" width="2.54296875" customWidth="1"/>
    <col min="2057" max="2057" width="48" customWidth="1"/>
    <col min="2058" max="2061" width="11" customWidth="1"/>
    <col min="2062" max="2062" width="12.1796875" customWidth="1"/>
    <col min="2063" max="2063" width="13.26953125" customWidth="1"/>
    <col min="2311" max="2311" width="2.54296875" customWidth="1"/>
    <col min="2313" max="2313" width="48" customWidth="1"/>
    <col min="2314" max="2317" width="11" customWidth="1"/>
    <col min="2318" max="2318" width="12.1796875" customWidth="1"/>
    <col min="2319" max="2319" width="13.26953125" customWidth="1"/>
    <col min="2567" max="2567" width="2.54296875" customWidth="1"/>
    <col min="2569" max="2569" width="48" customWidth="1"/>
    <col min="2570" max="2573" width="11" customWidth="1"/>
    <col min="2574" max="2574" width="12.1796875" customWidth="1"/>
    <col min="2575" max="2575" width="13.26953125" customWidth="1"/>
    <col min="2823" max="2823" width="2.54296875" customWidth="1"/>
    <col min="2825" max="2825" width="48" customWidth="1"/>
    <col min="2826" max="2829" width="11" customWidth="1"/>
    <col min="2830" max="2830" width="12.1796875" customWidth="1"/>
    <col min="2831" max="2831" width="13.26953125" customWidth="1"/>
    <col min="3079" max="3079" width="2.54296875" customWidth="1"/>
    <col min="3081" max="3081" width="48" customWidth="1"/>
    <col min="3082" max="3085" width="11" customWidth="1"/>
    <col min="3086" max="3086" width="12.1796875" customWidth="1"/>
    <col min="3087" max="3087" width="13.26953125" customWidth="1"/>
    <col min="3335" max="3335" width="2.54296875" customWidth="1"/>
    <col min="3337" max="3337" width="48" customWidth="1"/>
    <col min="3338" max="3341" width="11" customWidth="1"/>
    <col min="3342" max="3342" width="12.1796875" customWidth="1"/>
    <col min="3343" max="3343" width="13.26953125" customWidth="1"/>
    <col min="3591" max="3591" width="2.54296875" customWidth="1"/>
    <col min="3593" max="3593" width="48" customWidth="1"/>
    <col min="3594" max="3597" width="11" customWidth="1"/>
    <col min="3598" max="3598" width="12.1796875" customWidth="1"/>
    <col min="3599" max="3599" width="13.26953125" customWidth="1"/>
    <col min="3847" max="3847" width="2.54296875" customWidth="1"/>
    <col min="3849" max="3849" width="48" customWidth="1"/>
    <col min="3850" max="3853" width="11" customWidth="1"/>
    <col min="3854" max="3854" width="12.1796875" customWidth="1"/>
    <col min="3855" max="3855" width="13.26953125" customWidth="1"/>
    <col min="4103" max="4103" width="2.54296875" customWidth="1"/>
    <col min="4105" max="4105" width="48" customWidth="1"/>
    <col min="4106" max="4109" width="11" customWidth="1"/>
    <col min="4110" max="4110" width="12.1796875" customWidth="1"/>
    <col min="4111" max="4111" width="13.26953125" customWidth="1"/>
    <col min="4359" max="4359" width="2.54296875" customWidth="1"/>
    <col min="4361" max="4361" width="48" customWidth="1"/>
    <col min="4362" max="4365" width="11" customWidth="1"/>
    <col min="4366" max="4366" width="12.1796875" customWidth="1"/>
    <col min="4367" max="4367" width="13.26953125" customWidth="1"/>
    <col min="4615" max="4615" width="2.54296875" customWidth="1"/>
    <col min="4617" max="4617" width="48" customWidth="1"/>
    <col min="4618" max="4621" width="11" customWidth="1"/>
    <col min="4622" max="4622" width="12.1796875" customWidth="1"/>
    <col min="4623" max="4623" width="13.26953125" customWidth="1"/>
    <col min="4871" max="4871" width="2.54296875" customWidth="1"/>
    <col min="4873" max="4873" width="48" customWidth="1"/>
    <col min="4874" max="4877" width="11" customWidth="1"/>
    <col min="4878" max="4878" width="12.1796875" customWidth="1"/>
    <col min="4879" max="4879" width="13.26953125" customWidth="1"/>
    <col min="5127" max="5127" width="2.54296875" customWidth="1"/>
    <col min="5129" max="5129" width="48" customWidth="1"/>
    <col min="5130" max="5133" width="11" customWidth="1"/>
    <col min="5134" max="5134" width="12.1796875" customWidth="1"/>
    <col min="5135" max="5135" width="13.26953125" customWidth="1"/>
    <col min="5383" max="5383" width="2.54296875" customWidth="1"/>
    <col min="5385" max="5385" width="48" customWidth="1"/>
    <col min="5386" max="5389" width="11" customWidth="1"/>
    <col min="5390" max="5390" width="12.1796875" customWidth="1"/>
    <col min="5391" max="5391" width="13.26953125" customWidth="1"/>
    <col min="5639" max="5639" width="2.54296875" customWidth="1"/>
    <col min="5641" max="5641" width="48" customWidth="1"/>
    <col min="5642" max="5645" width="11" customWidth="1"/>
    <col min="5646" max="5646" width="12.1796875" customWidth="1"/>
    <col min="5647" max="5647" width="13.26953125" customWidth="1"/>
    <col min="5895" max="5895" width="2.54296875" customWidth="1"/>
    <col min="5897" max="5897" width="48" customWidth="1"/>
    <col min="5898" max="5901" width="11" customWidth="1"/>
    <col min="5902" max="5902" width="12.1796875" customWidth="1"/>
    <col min="5903" max="5903" width="13.26953125" customWidth="1"/>
    <col min="6151" max="6151" width="2.54296875" customWidth="1"/>
    <col min="6153" max="6153" width="48" customWidth="1"/>
    <col min="6154" max="6157" width="11" customWidth="1"/>
    <col min="6158" max="6158" width="12.1796875" customWidth="1"/>
    <col min="6159" max="6159" width="13.26953125" customWidth="1"/>
    <col min="6407" max="6407" width="2.54296875" customWidth="1"/>
    <col min="6409" max="6409" width="48" customWidth="1"/>
    <col min="6410" max="6413" width="11" customWidth="1"/>
    <col min="6414" max="6414" width="12.1796875" customWidth="1"/>
    <col min="6415" max="6415" width="13.26953125" customWidth="1"/>
    <col min="6663" max="6663" width="2.54296875" customWidth="1"/>
    <col min="6665" max="6665" width="48" customWidth="1"/>
    <col min="6666" max="6669" width="11" customWidth="1"/>
    <col min="6670" max="6670" width="12.1796875" customWidth="1"/>
    <col min="6671" max="6671" width="13.26953125" customWidth="1"/>
    <col min="6919" max="6919" width="2.54296875" customWidth="1"/>
    <col min="6921" max="6921" width="48" customWidth="1"/>
    <col min="6922" max="6925" width="11" customWidth="1"/>
    <col min="6926" max="6926" width="12.1796875" customWidth="1"/>
    <col min="6927" max="6927" width="13.26953125" customWidth="1"/>
    <col min="7175" max="7175" width="2.54296875" customWidth="1"/>
    <col min="7177" max="7177" width="48" customWidth="1"/>
    <col min="7178" max="7181" width="11" customWidth="1"/>
    <col min="7182" max="7182" width="12.1796875" customWidth="1"/>
    <col min="7183" max="7183" width="13.26953125" customWidth="1"/>
    <col min="7431" max="7431" width="2.54296875" customWidth="1"/>
    <col min="7433" max="7433" width="48" customWidth="1"/>
    <col min="7434" max="7437" width="11" customWidth="1"/>
    <col min="7438" max="7438" width="12.1796875" customWidth="1"/>
    <col min="7439" max="7439" width="13.26953125" customWidth="1"/>
    <col min="7687" max="7687" width="2.54296875" customWidth="1"/>
    <col min="7689" max="7689" width="48" customWidth="1"/>
    <col min="7690" max="7693" width="11" customWidth="1"/>
    <col min="7694" max="7694" width="12.1796875" customWidth="1"/>
    <col min="7695" max="7695" width="13.26953125" customWidth="1"/>
    <col min="7943" max="7943" width="2.54296875" customWidth="1"/>
    <col min="7945" max="7945" width="48" customWidth="1"/>
    <col min="7946" max="7949" width="11" customWidth="1"/>
    <col min="7950" max="7950" width="12.1796875" customWidth="1"/>
    <col min="7951" max="7951" width="13.26953125" customWidth="1"/>
    <col min="8199" max="8199" width="2.54296875" customWidth="1"/>
    <col min="8201" max="8201" width="48" customWidth="1"/>
    <col min="8202" max="8205" width="11" customWidth="1"/>
    <col min="8206" max="8206" width="12.1796875" customWidth="1"/>
    <col min="8207" max="8207" width="13.26953125" customWidth="1"/>
    <col min="8455" max="8455" width="2.54296875" customWidth="1"/>
    <col min="8457" max="8457" width="48" customWidth="1"/>
    <col min="8458" max="8461" width="11" customWidth="1"/>
    <col min="8462" max="8462" width="12.1796875" customWidth="1"/>
    <col min="8463" max="8463" width="13.26953125" customWidth="1"/>
    <col min="8711" max="8711" width="2.54296875" customWidth="1"/>
    <col min="8713" max="8713" width="48" customWidth="1"/>
    <col min="8714" max="8717" width="11" customWidth="1"/>
    <col min="8718" max="8718" width="12.1796875" customWidth="1"/>
    <col min="8719" max="8719" width="13.26953125" customWidth="1"/>
    <col min="8967" max="8967" width="2.54296875" customWidth="1"/>
    <col min="8969" max="8969" width="48" customWidth="1"/>
    <col min="8970" max="8973" width="11" customWidth="1"/>
    <col min="8974" max="8974" width="12.1796875" customWidth="1"/>
    <col min="8975" max="8975" width="13.26953125" customWidth="1"/>
    <col min="9223" max="9223" width="2.54296875" customWidth="1"/>
    <col min="9225" max="9225" width="48" customWidth="1"/>
    <col min="9226" max="9229" width="11" customWidth="1"/>
    <col min="9230" max="9230" width="12.1796875" customWidth="1"/>
    <col min="9231" max="9231" width="13.26953125" customWidth="1"/>
    <col min="9479" max="9479" width="2.54296875" customWidth="1"/>
    <col min="9481" max="9481" width="48" customWidth="1"/>
    <col min="9482" max="9485" width="11" customWidth="1"/>
    <col min="9486" max="9486" width="12.1796875" customWidth="1"/>
    <col min="9487" max="9487" width="13.26953125" customWidth="1"/>
    <col min="9735" max="9735" width="2.54296875" customWidth="1"/>
    <col min="9737" max="9737" width="48" customWidth="1"/>
    <col min="9738" max="9741" width="11" customWidth="1"/>
    <col min="9742" max="9742" width="12.1796875" customWidth="1"/>
    <col min="9743" max="9743" width="13.26953125" customWidth="1"/>
    <col min="9991" max="9991" width="2.54296875" customWidth="1"/>
    <col min="9993" max="9993" width="48" customWidth="1"/>
    <col min="9994" max="9997" width="11" customWidth="1"/>
    <col min="9998" max="9998" width="12.1796875" customWidth="1"/>
    <col min="9999" max="9999" width="13.26953125" customWidth="1"/>
    <col min="10247" max="10247" width="2.54296875" customWidth="1"/>
    <col min="10249" max="10249" width="48" customWidth="1"/>
    <col min="10250" max="10253" width="11" customWidth="1"/>
    <col min="10254" max="10254" width="12.1796875" customWidth="1"/>
    <col min="10255" max="10255" width="13.26953125" customWidth="1"/>
    <col min="10503" max="10503" width="2.54296875" customWidth="1"/>
    <col min="10505" max="10505" width="48" customWidth="1"/>
    <col min="10506" max="10509" width="11" customWidth="1"/>
    <col min="10510" max="10510" width="12.1796875" customWidth="1"/>
    <col min="10511" max="10511" width="13.26953125" customWidth="1"/>
    <col min="10759" max="10759" width="2.54296875" customWidth="1"/>
    <col min="10761" max="10761" width="48" customWidth="1"/>
    <col min="10762" max="10765" width="11" customWidth="1"/>
    <col min="10766" max="10766" width="12.1796875" customWidth="1"/>
    <col min="10767" max="10767" width="13.26953125" customWidth="1"/>
    <col min="11015" max="11015" width="2.54296875" customWidth="1"/>
    <col min="11017" max="11017" width="48" customWidth="1"/>
    <col min="11018" max="11021" width="11" customWidth="1"/>
    <col min="11022" max="11022" width="12.1796875" customWidth="1"/>
    <col min="11023" max="11023" width="13.26953125" customWidth="1"/>
    <col min="11271" max="11271" width="2.54296875" customWidth="1"/>
    <col min="11273" max="11273" width="48" customWidth="1"/>
    <col min="11274" max="11277" width="11" customWidth="1"/>
    <col min="11278" max="11278" width="12.1796875" customWidth="1"/>
    <col min="11279" max="11279" width="13.26953125" customWidth="1"/>
    <col min="11527" max="11527" width="2.54296875" customWidth="1"/>
    <col min="11529" max="11529" width="48" customWidth="1"/>
    <col min="11530" max="11533" width="11" customWidth="1"/>
    <col min="11534" max="11534" width="12.1796875" customWidth="1"/>
    <col min="11535" max="11535" width="13.26953125" customWidth="1"/>
    <col min="11783" max="11783" width="2.54296875" customWidth="1"/>
    <col min="11785" max="11785" width="48" customWidth="1"/>
    <col min="11786" max="11789" width="11" customWidth="1"/>
    <col min="11790" max="11790" width="12.1796875" customWidth="1"/>
    <col min="11791" max="11791" width="13.26953125" customWidth="1"/>
    <col min="12039" max="12039" width="2.54296875" customWidth="1"/>
    <col min="12041" max="12041" width="48" customWidth="1"/>
    <col min="12042" max="12045" width="11" customWidth="1"/>
    <col min="12046" max="12046" width="12.1796875" customWidth="1"/>
    <col min="12047" max="12047" width="13.26953125" customWidth="1"/>
    <col min="12295" max="12295" width="2.54296875" customWidth="1"/>
    <col min="12297" max="12297" width="48" customWidth="1"/>
    <col min="12298" max="12301" width="11" customWidth="1"/>
    <col min="12302" max="12302" width="12.1796875" customWidth="1"/>
    <col min="12303" max="12303" width="13.26953125" customWidth="1"/>
    <col min="12551" max="12551" width="2.54296875" customWidth="1"/>
    <col min="12553" max="12553" width="48" customWidth="1"/>
    <col min="12554" max="12557" width="11" customWidth="1"/>
    <col min="12558" max="12558" width="12.1796875" customWidth="1"/>
    <col min="12559" max="12559" width="13.26953125" customWidth="1"/>
    <col min="12807" max="12807" width="2.54296875" customWidth="1"/>
    <col min="12809" max="12809" width="48" customWidth="1"/>
    <col min="12810" max="12813" width="11" customWidth="1"/>
    <col min="12814" max="12814" width="12.1796875" customWidth="1"/>
    <col min="12815" max="12815" width="13.26953125" customWidth="1"/>
    <col min="13063" max="13063" width="2.54296875" customWidth="1"/>
    <col min="13065" max="13065" width="48" customWidth="1"/>
    <col min="13066" max="13069" width="11" customWidth="1"/>
    <col min="13070" max="13070" width="12.1796875" customWidth="1"/>
    <col min="13071" max="13071" width="13.26953125" customWidth="1"/>
    <col min="13319" max="13319" width="2.54296875" customWidth="1"/>
    <col min="13321" max="13321" width="48" customWidth="1"/>
    <col min="13322" max="13325" width="11" customWidth="1"/>
    <col min="13326" max="13326" width="12.1796875" customWidth="1"/>
    <col min="13327" max="13327" width="13.26953125" customWidth="1"/>
    <col min="13575" max="13575" width="2.54296875" customWidth="1"/>
    <col min="13577" max="13577" width="48" customWidth="1"/>
    <col min="13578" max="13581" width="11" customWidth="1"/>
    <col min="13582" max="13582" width="12.1796875" customWidth="1"/>
    <col min="13583" max="13583" width="13.26953125" customWidth="1"/>
    <col min="13831" max="13831" width="2.54296875" customWidth="1"/>
    <col min="13833" max="13833" width="48" customWidth="1"/>
    <col min="13834" max="13837" width="11" customWidth="1"/>
    <col min="13838" max="13838" width="12.1796875" customWidth="1"/>
    <col min="13839" max="13839" width="13.26953125" customWidth="1"/>
    <col min="14087" max="14087" width="2.54296875" customWidth="1"/>
    <col min="14089" max="14089" width="48" customWidth="1"/>
    <col min="14090" max="14093" width="11" customWidth="1"/>
    <col min="14094" max="14094" width="12.1796875" customWidth="1"/>
    <col min="14095" max="14095" width="13.26953125" customWidth="1"/>
    <col min="14343" max="14343" width="2.54296875" customWidth="1"/>
    <col min="14345" max="14345" width="48" customWidth="1"/>
    <col min="14346" max="14349" width="11" customWidth="1"/>
    <col min="14350" max="14350" width="12.1796875" customWidth="1"/>
    <col min="14351" max="14351" width="13.26953125" customWidth="1"/>
    <col min="14599" max="14599" width="2.54296875" customWidth="1"/>
    <col min="14601" max="14601" width="48" customWidth="1"/>
    <col min="14602" max="14605" width="11" customWidth="1"/>
    <col min="14606" max="14606" width="12.1796875" customWidth="1"/>
    <col min="14607" max="14607" width="13.26953125" customWidth="1"/>
    <col min="14855" max="14855" width="2.54296875" customWidth="1"/>
    <col min="14857" max="14857" width="48" customWidth="1"/>
    <col min="14858" max="14861" width="11" customWidth="1"/>
    <col min="14862" max="14862" width="12.1796875" customWidth="1"/>
    <col min="14863" max="14863" width="13.26953125" customWidth="1"/>
    <col min="15111" max="15111" width="2.54296875" customWidth="1"/>
    <col min="15113" max="15113" width="48" customWidth="1"/>
    <col min="15114" max="15117" width="11" customWidth="1"/>
    <col min="15118" max="15118" width="12.1796875" customWidth="1"/>
    <col min="15119" max="15119" width="13.26953125" customWidth="1"/>
    <col min="15367" max="15367" width="2.54296875" customWidth="1"/>
    <col min="15369" max="15369" width="48" customWidth="1"/>
    <col min="15370" max="15373" width="11" customWidth="1"/>
    <col min="15374" max="15374" width="12.1796875" customWidth="1"/>
    <col min="15375" max="15375" width="13.26953125" customWidth="1"/>
    <col min="15623" max="15623" width="2.54296875" customWidth="1"/>
    <col min="15625" max="15625" width="48" customWidth="1"/>
    <col min="15626" max="15629" width="11" customWidth="1"/>
    <col min="15630" max="15630" width="12.1796875" customWidth="1"/>
    <col min="15631" max="15631" width="13.26953125" customWidth="1"/>
    <col min="15879" max="15879" width="2.54296875" customWidth="1"/>
    <col min="15881" max="15881" width="48" customWidth="1"/>
    <col min="15882" max="15885" width="11" customWidth="1"/>
    <col min="15886" max="15886" width="12.1796875" customWidth="1"/>
    <col min="15887" max="15887" width="13.26953125" customWidth="1"/>
    <col min="16135" max="16135" width="2.54296875" customWidth="1"/>
    <col min="16137" max="16137" width="48" customWidth="1"/>
    <col min="16138" max="16141" width="11" customWidth="1"/>
    <col min="16142" max="16142" width="12.1796875" customWidth="1"/>
    <col min="16143" max="16143" width="13.26953125" customWidth="1"/>
  </cols>
  <sheetData>
    <row r="6" spans="3:20" ht="30">
      <c r="C6" s="272" t="s">
        <v>275</v>
      </c>
      <c r="D6" s="295" t="s">
        <v>295</v>
      </c>
      <c r="E6" s="295"/>
      <c r="F6" s="295"/>
      <c r="G6" s="295" t="s">
        <v>276</v>
      </c>
      <c r="H6" s="295"/>
      <c r="I6" s="295"/>
      <c r="J6" s="295" t="s">
        <v>292</v>
      </c>
      <c r="K6" s="295"/>
      <c r="L6" s="295"/>
      <c r="M6" s="295" t="s">
        <v>293</v>
      </c>
      <c r="N6" s="295"/>
      <c r="O6" s="295"/>
    </row>
    <row r="7" spans="3:20" ht="26.5" customHeight="1">
      <c r="C7" s="273"/>
      <c r="D7" s="273" t="s">
        <v>277</v>
      </c>
      <c r="E7" s="250" t="s">
        <v>278</v>
      </c>
      <c r="F7" s="250" t="s">
        <v>279</v>
      </c>
      <c r="G7" s="273" t="s">
        <v>277</v>
      </c>
      <c r="H7" s="250" t="s">
        <v>278</v>
      </c>
      <c r="I7" s="250" t="s">
        <v>279</v>
      </c>
      <c r="J7" s="273" t="s">
        <v>277</v>
      </c>
      <c r="K7" s="250" t="s">
        <v>278</v>
      </c>
      <c r="L7" s="250" t="s">
        <v>279</v>
      </c>
      <c r="M7" s="273" t="s">
        <v>277</v>
      </c>
      <c r="N7" s="250" t="s">
        <v>278</v>
      </c>
      <c r="O7" s="250" t="s">
        <v>279</v>
      </c>
    </row>
    <row r="8" spans="3:20" s="277" customFormat="1" ht="17.149999999999999" customHeight="1">
      <c r="C8" s="274" t="s">
        <v>280</v>
      </c>
      <c r="D8" s="275">
        <v>2440.5450000000005</v>
      </c>
      <c r="E8" s="276">
        <v>0</v>
      </c>
      <c r="F8" s="275">
        <v>2440.5450000000005</v>
      </c>
      <c r="G8" s="275">
        <v>2382.5960000000005</v>
      </c>
      <c r="H8" s="276">
        <v>0</v>
      </c>
      <c r="I8" s="275">
        <v>2382.5960000000005</v>
      </c>
      <c r="J8" s="275">
        <v>2265.2080000000001</v>
      </c>
      <c r="K8" s="276">
        <v>0</v>
      </c>
      <c r="L8" s="275">
        <v>2265.2080000000001</v>
      </c>
      <c r="M8" s="275">
        <v>2324.8213958900023</v>
      </c>
      <c r="N8" s="276"/>
      <c r="O8" s="275">
        <v>2324.8213958900023</v>
      </c>
      <c r="P8"/>
      <c r="R8" s="278"/>
      <c r="S8" s="278"/>
      <c r="T8" s="278"/>
    </row>
    <row r="9" spans="3:20" s="281" customFormat="1" ht="17.149999999999999" customHeight="1">
      <c r="C9" s="221" t="s">
        <v>281</v>
      </c>
      <c r="D9" s="279">
        <v>-1201.6590000000001</v>
      </c>
      <c r="E9" s="280">
        <v>0</v>
      </c>
      <c r="F9" s="279">
        <v>-1201.6590000000001</v>
      </c>
      <c r="G9" s="279">
        <v>-759.42399999999998</v>
      </c>
      <c r="H9" s="280">
        <v>0</v>
      </c>
      <c r="I9" s="279">
        <v>-759.42399999999998</v>
      </c>
      <c r="J9" s="279">
        <v>-720.07600000000002</v>
      </c>
      <c r="K9" s="280">
        <v>0</v>
      </c>
      <c r="L9" s="279">
        <v>-720.07600000000002</v>
      </c>
      <c r="M9" s="279">
        <v>-718.02800000000002</v>
      </c>
      <c r="N9" s="280"/>
      <c r="O9" s="279">
        <v>-718.02800000000002</v>
      </c>
      <c r="R9" s="278"/>
      <c r="S9" s="278"/>
      <c r="T9" s="278"/>
    </row>
    <row r="10" spans="3:20" s="277" customFormat="1" ht="17.149999999999999" customHeight="1">
      <c r="C10" s="274" t="s">
        <v>282</v>
      </c>
      <c r="D10" s="275">
        <v>1238.8860000000004</v>
      </c>
      <c r="E10" s="276">
        <v>0</v>
      </c>
      <c r="F10" s="275">
        <v>1238.8860000000004</v>
      </c>
      <c r="G10" s="275">
        <v>1623.1720000000005</v>
      </c>
      <c r="H10" s="276">
        <v>0</v>
      </c>
      <c r="I10" s="275">
        <v>1623.1720000000005</v>
      </c>
      <c r="J10" s="275">
        <v>1545.1320000000001</v>
      </c>
      <c r="K10" s="276">
        <v>0</v>
      </c>
      <c r="L10" s="275">
        <v>1545.1320000000001</v>
      </c>
      <c r="M10" s="275">
        <v>1606.7933958900023</v>
      </c>
      <c r="N10" s="276"/>
      <c r="O10" s="275">
        <v>1606.7933958900023</v>
      </c>
      <c r="R10" s="278"/>
      <c r="S10" s="278"/>
      <c r="T10" s="278"/>
    </row>
    <row r="11" spans="3:20" s="281" customFormat="1" ht="17.149999999999999" customHeight="1">
      <c r="C11" s="221" t="s">
        <v>283</v>
      </c>
      <c r="D11" s="279">
        <v>414.02499999999998</v>
      </c>
      <c r="E11" s="282">
        <v>0</v>
      </c>
      <c r="F11" s="279">
        <v>414.02499999999998</v>
      </c>
      <c r="G11" s="279">
        <v>507.87900000000002</v>
      </c>
      <c r="H11" s="282">
        <v>0</v>
      </c>
      <c r="I11" s="279">
        <v>507.87900000000002</v>
      </c>
      <c r="J11" s="279">
        <v>422.67200000000003</v>
      </c>
      <c r="K11" s="282">
        <v>0</v>
      </c>
      <c r="L11" s="279">
        <v>422.67200000000003</v>
      </c>
      <c r="M11" s="279">
        <v>397.92500000000001</v>
      </c>
      <c r="N11" s="282"/>
      <c r="O11" s="279">
        <v>397.92500000000001</v>
      </c>
      <c r="R11" s="278"/>
      <c r="S11" s="278"/>
      <c r="T11" s="278"/>
    </row>
    <row r="12" spans="3:20" s="281" customFormat="1" ht="17.149999999999999" customHeight="1">
      <c r="C12" s="221" t="s">
        <v>284</v>
      </c>
      <c r="D12" s="279">
        <v>-241.434</v>
      </c>
      <c r="E12" s="283">
        <v>0</v>
      </c>
      <c r="F12" s="279">
        <v>-241.434</v>
      </c>
      <c r="G12" s="279">
        <v>-247.63</v>
      </c>
      <c r="H12" s="283">
        <v>0</v>
      </c>
      <c r="I12" s="279">
        <v>-247.63</v>
      </c>
      <c r="J12" s="279">
        <v>-236.501</v>
      </c>
      <c r="K12" s="283">
        <v>0</v>
      </c>
      <c r="L12" s="279">
        <v>-236.501</v>
      </c>
      <c r="M12" s="279">
        <v>-238.61</v>
      </c>
      <c r="N12" s="283"/>
      <c r="O12" s="279">
        <v>-238.61</v>
      </c>
      <c r="R12" s="278"/>
      <c r="S12" s="278"/>
      <c r="T12" s="278"/>
    </row>
    <row r="13" spans="3:20" s="281" customFormat="1" ht="17.149999999999999" customHeight="1">
      <c r="C13" s="221" t="s">
        <v>285</v>
      </c>
      <c r="D13" s="279">
        <v>-622.46299999999997</v>
      </c>
      <c r="E13" s="283">
        <v>0</v>
      </c>
      <c r="F13" s="279">
        <v>-622.46299999999997</v>
      </c>
      <c r="G13" s="279">
        <v>-864.39499999999998</v>
      </c>
      <c r="H13" s="283">
        <v>0</v>
      </c>
      <c r="I13" s="279">
        <v>-864.39499999999998</v>
      </c>
      <c r="J13" s="279">
        <v>-890.51400000000001</v>
      </c>
      <c r="K13" s="283">
        <v>0</v>
      </c>
      <c r="L13" s="279">
        <v>-890.51400000000001</v>
      </c>
      <c r="M13" s="279">
        <v>-903.25199999999995</v>
      </c>
      <c r="N13" s="283"/>
      <c r="O13" s="279">
        <v>-903.25199999999995</v>
      </c>
      <c r="R13" s="278"/>
      <c r="S13" s="278"/>
      <c r="T13" s="278"/>
    </row>
    <row r="14" spans="3:20" s="281" customFormat="1" ht="17.149999999999999" customHeight="1">
      <c r="C14" s="221" t="s">
        <v>286</v>
      </c>
      <c r="D14" s="279">
        <v>-493.49739161000008</v>
      </c>
      <c r="E14" s="279">
        <v>0</v>
      </c>
      <c r="F14" s="279">
        <v>-493.49739161000008</v>
      </c>
      <c r="G14" s="279">
        <v>-913.73439160999999</v>
      </c>
      <c r="H14" s="279">
        <v>0</v>
      </c>
      <c r="I14" s="279">
        <v>-913.73439160999999</v>
      </c>
      <c r="J14" s="279">
        <v>-569.16579181999998</v>
      </c>
      <c r="K14" s="279">
        <v>0</v>
      </c>
      <c r="L14" s="279">
        <v>-569.16579181999998</v>
      </c>
      <c r="M14" s="279">
        <v>-584.5651249199999</v>
      </c>
      <c r="N14" s="283"/>
      <c r="O14" s="279">
        <v>-584.5651249199999</v>
      </c>
      <c r="R14" s="278"/>
      <c r="S14" s="278"/>
      <c r="T14" s="278"/>
    </row>
    <row r="15" spans="3:20" s="281" customFormat="1" ht="17.149999999999999" customHeight="1">
      <c r="C15" s="221" t="s">
        <v>143</v>
      </c>
      <c r="D15" s="283">
        <v>0</v>
      </c>
      <c r="E15" s="283">
        <v>28.604289000000001</v>
      </c>
      <c r="F15" s="283">
        <v>-28.604289000000001</v>
      </c>
      <c r="G15" s="283">
        <v>0</v>
      </c>
      <c r="H15" s="283">
        <v>28.604288999999998</v>
      </c>
      <c r="I15" s="283">
        <v>-28.604288999999998</v>
      </c>
      <c r="J15" s="283">
        <v>0</v>
      </c>
      <c r="K15" s="283">
        <v>15.281888790000007</v>
      </c>
      <c r="L15" s="283">
        <v>-15.28188879</v>
      </c>
      <c r="M15" s="283">
        <v>0</v>
      </c>
      <c r="N15" s="283">
        <v>30.084555690000002</v>
      </c>
      <c r="O15" s="291">
        <v>-30.084555690000002</v>
      </c>
      <c r="R15" s="278"/>
      <c r="S15" s="278"/>
      <c r="T15" s="278"/>
    </row>
    <row r="16" spans="3:20" s="281" customFormat="1" ht="17.149999999999999" customHeight="1">
      <c r="C16" s="221" t="s">
        <v>287</v>
      </c>
      <c r="D16" s="283">
        <v>-34.770000000000003</v>
      </c>
      <c r="E16" s="283">
        <v>0</v>
      </c>
      <c r="F16" s="283">
        <v>-34.770000000000003</v>
      </c>
      <c r="G16" s="283">
        <v>-12.973000000000001</v>
      </c>
      <c r="H16" s="283">
        <v>0</v>
      </c>
      <c r="I16" s="283">
        <v>-12.973000000000001</v>
      </c>
      <c r="J16" s="283">
        <v>-4.7119999999999997</v>
      </c>
      <c r="K16" s="283">
        <v>0</v>
      </c>
      <c r="L16" s="283">
        <v>-4.7119999999999997</v>
      </c>
      <c r="M16" s="279">
        <v>-4.7679999999999998</v>
      </c>
      <c r="N16" s="283"/>
      <c r="O16" s="279">
        <v>-4.7679999999999998</v>
      </c>
      <c r="R16" s="278"/>
      <c r="S16" s="278"/>
      <c r="T16" s="278"/>
    </row>
    <row r="17" spans="3:20" s="277" customFormat="1" ht="17.149999999999999" customHeight="1">
      <c r="C17" s="274" t="s">
        <v>288</v>
      </c>
      <c r="D17" s="275">
        <v>260.74660839000052</v>
      </c>
      <c r="E17" s="275">
        <v>28.604289000000001</v>
      </c>
      <c r="F17" s="275">
        <v>232.14231939000049</v>
      </c>
      <c r="G17" s="275">
        <v>92.318608390000307</v>
      </c>
      <c r="H17" s="275">
        <v>28.604288999999998</v>
      </c>
      <c r="I17" s="275">
        <v>63.714319390000313</v>
      </c>
      <c r="J17" s="275">
        <v>266.91120818000013</v>
      </c>
      <c r="K17" s="275">
        <v>15.281888790000007</v>
      </c>
      <c r="L17" s="275">
        <v>251.62931939000015</v>
      </c>
      <c r="M17" s="275">
        <v>273.52327097000233</v>
      </c>
      <c r="N17" s="275">
        <v>30.084555690000002</v>
      </c>
      <c r="O17" s="275">
        <v>243.4387152800023</v>
      </c>
      <c r="Q17" s="284"/>
      <c r="R17" s="278"/>
      <c r="S17" s="278"/>
      <c r="T17" s="278"/>
    </row>
    <row r="18" spans="3:20" s="281" customFormat="1" ht="17.149999999999999" customHeight="1">
      <c r="C18" s="221" t="s">
        <v>289</v>
      </c>
      <c r="D18" s="279">
        <v>-30.664029359999979</v>
      </c>
      <c r="E18" s="283">
        <v>-6.8650293599999728</v>
      </c>
      <c r="F18" s="279">
        <v>-23.798999999999978</v>
      </c>
      <c r="G18" s="279">
        <v>119.52217223924053</v>
      </c>
      <c r="H18" s="283">
        <v>-7.5458277607594688</v>
      </c>
      <c r="I18" s="279">
        <v>127.068</v>
      </c>
      <c r="J18" s="279">
        <v>-49.888390920800049</v>
      </c>
      <c r="K18" s="283">
        <v>5.1756090791999476</v>
      </c>
      <c r="L18" s="279">
        <v>-55.063999999999993</v>
      </c>
      <c r="M18" s="279">
        <v>-62.255057820799991</v>
      </c>
      <c r="N18" s="283">
        <v>-9.6270578208000011</v>
      </c>
      <c r="O18" s="279">
        <v>-52.627999999999986</v>
      </c>
      <c r="R18" s="278"/>
      <c r="S18" s="278"/>
      <c r="T18" s="278"/>
    </row>
    <row r="19" spans="3:20" s="281" customFormat="1" ht="17.149999999999999" customHeight="1">
      <c r="C19" s="221" t="s">
        <v>290</v>
      </c>
      <c r="D19" s="279">
        <v>-0.54</v>
      </c>
      <c r="E19" s="283">
        <v>0</v>
      </c>
      <c r="F19" s="279">
        <v>-0.54</v>
      </c>
      <c r="G19" s="279">
        <v>-1.2569999999999999</v>
      </c>
      <c r="H19" s="283">
        <v>0</v>
      </c>
      <c r="I19" s="279">
        <v>-1.2569999999999999</v>
      </c>
      <c r="J19" s="279">
        <v>-0.67300000000000004</v>
      </c>
      <c r="K19" s="283">
        <v>0</v>
      </c>
      <c r="L19" s="279">
        <v>-0.67300000000000004</v>
      </c>
      <c r="M19" s="292">
        <v>-0.74099999999999999</v>
      </c>
      <c r="N19" s="293"/>
      <c r="O19" s="292">
        <v>-0.74099999999999999</v>
      </c>
      <c r="R19" s="278"/>
      <c r="S19" s="278"/>
      <c r="T19" s="278"/>
    </row>
    <row r="20" spans="3:20" s="281" customFormat="1" ht="17.149999999999999" customHeight="1">
      <c r="C20" s="274" t="s">
        <v>113</v>
      </c>
      <c r="D20" s="275">
        <v>229.54257903000055</v>
      </c>
      <c r="E20" s="275">
        <v>21.739259640000029</v>
      </c>
      <c r="F20" s="275">
        <v>207.80331939000052</v>
      </c>
      <c r="G20" s="275">
        <v>210.58378062924083</v>
      </c>
      <c r="H20" s="275">
        <v>21.058461239240529</v>
      </c>
      <c r="I20" s="275">
        <v>189.52531939000031</v>
      </c>
      <c r="J20" s="275">
        <v>216.34981725920011</v>
      </c>
      <c r="K20" s="275">
        <v>20.457497869199955</v>
      </c>
      <c r="L20" s="275">
        <v>195.89231939000015</v>
      </c>
      <c r="M20" s="275">
        <v>210.52721314920231</v>
      </c>
      <c r="N20" s="275">
        <v>20.457497869200001</v>
      </c>
      <c r="O20" s="275">
        <v>190.0697152800023</v>
      </c>
      <c r="R20" s="278"/>
      <c r="S20" s="278"/>
      <c r="T20" s="278"/>
    </row>
    <row r="21" spans="3:20" s="281" customFormat="1" ht="13.5" customHeight="1">
      <c r="E21" s="285"/>
      <c r="H21" s="285"/>
      <c r="K21" s="285"/>
      <c r="N21" s="285"/>
    </row>
    <row r="22" spans="3:20" s="281" customFormat="1" ht="24.65" customHeight="1">
      <c r="C22" s="286" t="s">
        <v>291</v>
      </c>
      <c r="D22" s="287">
        <v>0.13805082674776092</v>
      </c>
      <c r="E22" s="287"/>
      <c r="F22" s="287">
        <v>0.11056282824029103</v>
      </c>
      <c r="G22" s="287">
        <v>0.11270015489705942</v>
      </c>
      <c r="H22" s="287"/>
      <c r="I22" s="287">
        <v>9.0575912673545422E-2</v>
      </c>
      <c r="J22" s="287">
        <v>0.11809195195090927</v>
      </c>
      <c r="K22" s="287"/>
      <c r="L22" s="287">
        <v>9.5026609653316427E-2</v>
      </c>
      <c r="M22" s="287">
        <v>0.11727403032699335</v>
      </c>
      <c r="N22" s="287"/>
      <c r="O22" s="287">
        <v>9.3619068174383438E-2</v>
      </c>
    </row>
    <row r="24" spans="3:20">
      <c r="F24" s="288"/>
      <c r="I24" s="288"/>
    </row>
  </sheetData>
  <pageMargins left="0.511811024" right="0.511811024" top="0.78740157499999996" bottom="0.78740157499999996" header="0.31496062000000002" footer="0.31496062000000002"/>
  <pageSetup paperSize="9" scale="7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XMLData TextToDisplay="%DOCUMENTGUID%">{00000000-0000-0000-0000-000000000000}</XMLDat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ab2353f-575b-4198-9623-234c31272ae3">
      <Terms xmlns="http://schemas.microsoft.com/office/infopath/2007/PartnerControls"/>
    </lcf76f155ced4ddcb4097134ff3c332f>
    <TaxCatchAll xmlns="d0beb2ad-5c07-477b-86ca-c0475dad360b" xsi:nil="true"/>
    <_Flow_SignoffStatus xmlns="4ab2353f-575b-4198-9623-234c31272a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XMLData TextToDisplay="%CLASSIFICATIONDATETIME%">17:49 13/01/2020</XMLData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B20C954204A5438E110456BAC4EFB5" ma:contentTypeVersion="19" ma:contentTypeDescription="Crie um novo documento." ma:contentTypeScope="" ma:versionID="9fcc103504ac374f09198bf2eb2bf988">
  <xsd:schema xmlns:xsd="http://www.w3.org/2001/XMLSchema" xmlns:xs="http://www.w3.org/2001/XMLSchema" xmlns:p="http://schemas.microsoft.com/office/2006/metadata/properties" xmlns:ns2="4ab2353f-575b-4198-9623-234c31272ae3" xmlns:ns3="d0beb2ad-5c07-477b-86ca-c0475dad360b" targetNamespace="http://schemas.microsoft.com/office/2006/metadata/properties" ma:root="true" ma:fieldsID="6a132c08398bec1ca7866d3510688562" ns2:_="" ns3:_="">
    <xsd:import namespace="4ab2353f-575b-4198-9623-234c31272ae3"/>
    <xsd:import namespace="d0beb2ad-5c07-477b-86ca-c0475dad360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_Flow_SignoffStatus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b2353f-575b-4198-9623-234c31272a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Marcações de imagem" ma:readOnly="false" ma:fieldId="{5cf76f15-5ced-4ddc-b409-7134ff3c332f}" ma:taxonomyMulti="true" ma:sspId="2d423a7f-bf41-455e-8fc3-cd80ae046a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3" nillable="true" ma:displayName="Status de liberação" ma:internalName="Status_x0020_de_x0020_libera_x00e7__x00e3_o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beb2ad-5c07-477b-86ca-c0475dad360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6af828c1-5131-4e43-9383-8638257f510a}" ma:internalName="TaxCatchAll" ma:showField="CatchAllData" ma:web="d0beb2ad-5c07-477b-86ca-c0475dad360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6.xml><?xml version="1.0" encoding="utf-8"?>
<XMLData TextToDisplay="RightsWATCHMark">2|PAN-Nível-INTERNO|{00000000-0000-0000-0000-000000000000}</XMLData>
</file>

<file path=customXml/itemProps1.xml><?xml version="1.0" encoding="utf-8"?>
<ds:datastoreItem xmlns:ds="http://schemas.openxmlformats.org/officeDocument/2006/customXml" ds:itemID="{B4E43BE8-D5B3-44C4-A522-E4BCA55F05C4}">
  <ds:schemaRefs/>
</ds:datastoreItem>
</file>

<file path=customXml/itemProps2.xml><?xml version="1.0" encoding="utf-8"?>
<ds:datastoreItem xmlns:ds="http://schemas.openxmlformats.org/officeDocument/2006/customXml" ds:itemID="{27A9B98E-3DB1-453D-BB9C-05BC0B3A509C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2906b37e-2fce-4c84-887c-9a3fcfc2c0d8"/>
    <ds:schemaRef ds:uri="http://schemas.microsoft.com/office/infopath/2007/PartnerControls"/>
    <ds:schemaRef ds:uri="http://purl.org/dc/terms/"/>
    <ds:schemaRef ds:uri="3430959a-f63d-4b30-9bc4-9fd5c3ea9035"/>
    <ds:schemaRef ds:uri="http://schemas.microsoft.com/office/2006/metadata/properties"/>
    <ds:schemaRef ds:uri="http://purl.org/dc/dcmitype/"/>
    <ds:schemaRef ds:uri="4ab2353f-575b-4198-9623-234c31272ae3"/>
    <ds:schemaRef ds:uri="d0beb2ad-5c07-477b-86ca-c0475dad360b"/>
  </ds:schemaRefs>
</ds:datastoreItem>
</file>

<file path=customXml/itemProps3.xml><?xml version="1.0" encoding="utf-8"?>
<ds:datastoreItem xmlns:ds="http://schemas.openxmlformats.org/officeDocument/2006/customXml" ds:itemID="{9E3B68E4-9B6F-4426-B33C-66190F78CBF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DCEEAB2-1273-4DFD-B4E7-7768B90DC207}">
  <ds:schemaRefs/>
</ds:datastoreItem>
</file>

<file path=customXml/itemProps5.xml><?xml version="1.0" encoding="utf-8"?>
<ds:datastoreItem xmlns:ds="http://schemas.openxmlformats.org/officeDocument/2006/customXml" ds:itemID="{952FD5B3-EDA2-4BE7-A1D2-E0FE91BC12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b2353f-575b-4198-9623-234c31272ae3"/>
    <ds:schemaRef ds:uri="d0beb2ad-5c07-477b-86ca-c0475dad360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6.xml><?xml version="1.0" encoding="utf-8"?>
<ds:datastoreItem xmlns:ds="http://schemas.openxmlformats.org/officeDocument/2006/customXml" ds:itemID="{DEB2C191-4802-4BE2-B74F-3788C0B566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17</vt:i4>
      </vt:variant>
    </vt:vector>
  </HeadingPairs>
  <TitlesOfParts>
    <vt:vector size="32" baseType="lpstr">
      <vt:lpstr>Sumário</vt:lpstr>
      <vt:lpstr>Balanço Patrimonial 2025</vt:lpstr>
      <vt:lpstr>Balanço Patrimonial até 2024</vt:lpstr>
      <vt:lpstr>Demonstração do Resultado</vt:lpstr>
      <vt:lpstr>Despesas Administrativas</vt:lpstr>
      <vt:lpstr>Despesas de Pessoal</vt:lpstr>
      <vt:lpstr>Operações de Crédito</vt:lpstr>
      <vt:lpstr>Receitas e Despesas</vt:lpstr>
      <vt:lpstr>Rendas Op. Créd. e Arrend. Merc</vt:lpstr>
      <vt:lpstr>Despesas de depositos- captaçao</vt:lpstr>
      <vt:lpstr>Títulos Valores Mobiliários</vt:lpstr>
      <vt:lpstr>Indicadores</vt:lpstr>
      <vt:lpstr>Marketplace</vt:lpstr>
      <vt:lpstr>Métricas de Crédito</vt:lpstr>
      <vt:lpstr>Bridge_ROE_Capa</vt:lpstr>
      <vt:lpstr>Base_DRE_Conso_acum</vt:lpstr>
      <vt:lpstr>Bridge_ROE_Capa!Print_Area</vt:lpstr>
      <vt:lpstr>'Despesas Administrativas'!Print_Area</vt:lpstr>
      <vt:lpstr>'Despesas de depositos- captaçao'!Print_Area</vt:lpstr>
      <vt:lpstr>'Despesas de Pessoal'!Print_Area</vt:lpstr>
      <vt:lpstr>'Operações de Crédito'!Print_Area</vt:lpstr>
      <vt:lpstr>'Receitas e Despesas'!Print_Area</vt:lpstr>
      <vt:lpstr>'Rendas Op. Créd. e Arrend. Merc'!Print_Area</vt:lpstr>
      <vt:lpstr>Sumário!Print_Area</vt:lpstr>
      <vt:lpstr>'Títulos Valores Mobiliários'!Print_Area</vt:lpstr>
      <vt:lpstr>'Despesas Administrativas'!Print_Titles</vt:lpstr>
      <vt:lpstr>'Despesas de depositos- captaçao'!Print_Titles</vt:lpstr>
      <vt:lpstr>'Despesas de Pessoal'!Print_Titles</vt:lpstr>
      <vt:lpstr>'Operações de Crédito'!Print_Titles</vt:lpstr>
      <vt:lpstr>'Receitas e Despesas'!Print_Titles</vt:lpstr>
      <vt:lpstr>'Rendas Op. Créd. e Arrend. Merc'!Print_Titles</vt:lpstr>
      <vt:lpstr>'Títulos Valores Mobiliários'!Print_Titles</vt:lpstr>
    </vt:vector>
  </TitlesOfParts>
  <Manager/>
  <Company>Banco Panamericano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Vanderson Gonçalves Brandão</dc:creator>
  <cp:keywords/>
  <dc:description/>
  <cp:lastModifiedBy>Rodrigo Khaznadar Lancuba</cp:lastModifiedBy>
  <cp:revision/>
  <dcterms:created xsi:type="dcterms:W3CDTF">2015-05-28T14:14:11Z</dcterms:created>
  <dcterms:modified xsi:type="dcterms:W3CDTF">2025-05-08T23:24:42Z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ightsWATCHMark">
    <vt:lpwstr>2|PAN-Nível-INTERNO|{00000000-0000-0000-0000-000000000000}</vt:lpwstr>
  </property>
  <property fmtid="{D5CDD505-2E9C-101B-9397-08002B2CF9AE}" pid="3" name="MSIP_Label_a58dbd95-bb39-4ca6-848b-223249ce916e_Enabled">
    <vt:lpwstr>true</vt:lpwstr>
  </property>
  <property fmtid="{D5CDD505-2E9C-101B-9397-08002B2CF9AE}" pid="4" name="MSIP_Label_a58dbd95-bb39-4ca6-848b-223249ce916e_SetDate">
    <vt:lpwstr>2022-07-26T12:54:59Z</vt:lpwstr>
  </property>
  <property fmtid="{D5CDD505-2E9C-101B-9397-08002B2CF9AE}" pid="5" name="MSIP_Label_a58dbd95-bb39-4ca6-848b-223249ce916e_Method">
    <vt:lpwstr>Privileged</vt:lpwstr>
  </property>
  <property fmtid="{D5CDD505-2E9C-101B-9397-08002B2CF9AE}" pid="6" name="MSIP_Label_a58dbd95-bb39-4ca6-848b-223249ce916e_Name">
    <vt:lpwstr>a58dbd95-bb39-4ca6-848b-223249ce916e</vt:lpwstr>
  </property>
  <property fmtid="{D5CDD505-2E9C-101B-9397-08002B2CF9AE}" pid="7" name="MSIP_Label_a58dbd95-bb39-4ca6-848b-223249ce916e_SiteId">
    <vt:lpwstr>de89e620-b2ae-4c38-891c-d370c876b2e6</vt:lpwstr>
  </property>
  <property fmtid="{D5CDD505-2E9C-101B-9397-08002B2CF9AE}" pid="8" name="MSIP_Label_a58dbd95-bb39-4ca6-848b-223249ce916e_ActionId">
    <vt:lpwstr>93ac8304-83aa-4c23-92eb-41579cf1b81c</vt:lpwstr>
  </property>
  <property fmtid="{D5CDD505-2E9C-101B-9397-08002B2CF9AE}" pid="9" name="MSIP_Label_a58dbd95-bb39-4ca6-848b-223249ce916e_ContentBits">
    <vt:lpwstr>0</vt:lpwstr>
  </property>
  <property fmtid="{D5CDD505-2E9C-101B-9397-08002B2CF9AE}" pid="10" name="ContentTypeId">
    <vt:lpwstr>0x010100F8B20C954204A5438E110456BAC4EFB5</vt:lpwstr>
  </property>
  <property fmtid="{D5CDD505-2E9C-101B-9397-08002B2CF9AE}" pid="11" name="Order">
    <vt:r8>33820000</vt:r8>
  </property>
  <property fmtid="{D5CDD505-2E9C-101B-9397-08002B2CF9AE}" pid="12" name="MediaServiceImageTags">
    <vt:lpwstr/>
  </property>
</Properties>
</file>